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80" windowHeight="10860" activeTab="0"/>
  </bookViews>
  <sheets>
    <sheet name="2021" sheetId="1" r:id="rId1"/>
    <sheet name="Лист1 (2)" sheetId="2" r:id="rId2"/>
    <sheet name="Лист1" sheetId="3" r:id="rId3"/>
  </sheets>
  <definedNames>
    <definedName name="_xlnm.Print_Area" localSheetId="0">'2021'!$A$1:$M$80</definedName>
    <definedName name="_xlnm.Print_Area" localSheetId="1">'Лист1 (2)'!$A$1:$M$61</definedName>
  </definedNames>
  <calcPr fullCalcOnLoad="1"/>
</workbook>
</file>

<file path=xl/sharedStrings.xml><?xml version="1.0" encoding="utf-8"?>
<sst xmlns="http://schemas.openxmlformats.org/spreadsheetml/2006/main" count="490" uniqueCount="202">
  <si>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</si>
  <si>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</si>
  <si>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</si>
  <si>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</si>
  <si>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</si>
  <si>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</si>
  <si>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</si>
  <si>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</si>
  <si>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</si>
  <si>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</si>
  <si>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</si>
  <si>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</si>
  <si>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</si>
  <si>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</si>
  <si>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</si>
  <si>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</si>
  <si>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</si>
  <si>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</si>
  <si>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</si>
  <si>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</si>
  <si>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</si>
  <si>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</si>
  <si>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</si>
  <si>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</si>
  <si>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</si>
  <si>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</si>
  <si>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</si>
  <si>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</si>
  <si>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</si>
  <si>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</si>
  <si>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</si>
  <si>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</si>
  <si>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</si>
  <si>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</si>
  <si>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</si>
  <si>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000 1 06 06000 00 0000 110</t>
  </si>
  <si>
    <t>000 1 11 00000 00 0000 000</t>
  </si>
  <si>
    <t>000 2 00 00000 00 0000 000</t>
  </si>
  <si>
    <t>000 2 02 00000 00 0000 000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</si>
  <si>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</si>
  <si>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</si>
  <si>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</si>
  <si>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</si>
  <si>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</si>
  <si>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</si>
  <si>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</si>
  <si>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(тыс.руб.)</t>
  </si>
  <si>
    <t>Ожидаемое исполнение</t>
  </si>
  <si>
    <t xml:space="preserve">Исполнено за 9 мес. </t>
  </si>
  <si>
    <t>за 4 квартал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</si>
  <si>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</si>
  <si>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</si>
  <si>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</si>
  <si>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</si>
  <si>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Жилищно- коммунальное хозяйство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</si>
  <si>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</si>
  <si>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</si>
  <si>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</si>
  <si>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Всего</t>
  </si>
  <si>
    <t>0100</t>
  </si>
  <si>
    <t>0300</t>
  </si>
  <si>
    <t>0409</t>
  </si>
  <si>
    <t>0412</t>
  </si>
  <si>
    <t>0500</t>
  </si>
  <si>
    <t>0700</t>
  </si>
  <si>
    <t>0800</t>
  </si>
  <si>
    <t>000 1 03 00000 00 0000 000</t>
  </si>
  <si>
    <t>НАЛОГИ НА ТОВАРЫ (РАБОТЫ, УСЛУГИ), РЕАЛИЗУЕМЫЕ НА ТЕРРИТОРИИ РОССИЙСКОЙ ФЕДЕРАЦИИ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</si>
  <si>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</si>
  <si>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</si>
  <si>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</si>
  <si>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</si>
  <si>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</si>
  <si>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</si>
  <si>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</si>
  <si>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</si>
  <si>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</si>
  <si>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</si>
  <si>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182 1 06 01030 13 0000 110</t>
  </si>
  <si>
    <t xml:space="preserve">051 1 14 06013 13 0000 430 </t>
  </si>
  <si>
    <t>921 1 11 05035 13 0000 120</t>
  </si>
  <si>
    <t>921 1 11 09045 13 0000 120</t>
  </si>
  <si>
    <t>923 1 13 01995 13 0000 130</t>
  </si>
  <si>
    <t>Дорожное хозяйство (дорожные фонды)</t>
  </si>
  <si>
    <t>1000</t>
  </si>
  <si>
    <t>Социальная политика</t>
  </si>
  <si>
    <t>051 1 11 05013 13 0000 120</t>
  </si>
  <si>
    <t>920 2 02 15001 13 0000 151</t>
  </si>
  <si>
    <t>920 2 02 15002 13 0000 151</t>
  </si>
  <si>
    <t>Дотации бюджетам городских поселений на поддержку мер по обеспечению сбалансированности бюджетов</t>
  </si>
  <si>
    <t xml:space="preserve"> 921 2 02 20216 13 0000 151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</si>
  <si>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</si>
  <si>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923 2 02 25519 13 0000 151</t>
  </si>
  <si>
    <t>Субсидии бюджетам городских поселений на поддержку отрасли культуры</t>
  </si>
  <si>
    <t>924 2 02 35118 13 0000 151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</si>
  <si>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</si>
  <si>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</si>
  <si>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Национальная оборона</t>
  </si>
  <si>
    <t>Утверждено на 2018 год</t>
  </si>
  <si>
    <t>за 2018 год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</si>
  <si>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</si>
  <si>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</si>
  <si>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</si>
  <si>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182 1 06 06043 13 0000 110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</si>
  <si>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</si>
  <si>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</si>
  <si>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</si>
  <si>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</si>
  <si>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924 1 13 02995 13 0000 130</t>
  </si>
  <si>
    <t>Прочие доходы от компенсации затрат бюджетов городских поселений</t>
  </si>
  <si>
    <t>Дотации бюджетам городских поселений на выравнивание бюджетной обеспеченности</t>
  </si>
  <si>
    <t>921 202 25497 13 0000 151</t>
  </si>
  <si>
    <t>Субсидии бюджетам городских поселений на реализацию мероприятий по обеспечению жильем молодых семей</t>
  </si>
  <si>
    <t>924 202 35120 13 0000 151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</si>
  <si>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</si>
  <si>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923 207 05030 13 0000 180</t>
  </si>
  <si>
    <t>Прочие безвозмездные поступления в бюджеты городских поселений</t>
  </si>
  <si>
    <t>921 21960010 13 0000 151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</si>
  <si>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</si>
  <si>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924 21960010 13 0000 151</t>
  </si>
  <si>
    <t>922 1 13 02995 13 0000 130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</si>
  <si>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</si>
  <si>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921 2 02 29999 13 0000 151
</t>
  </si>
  <si>
    <t xml:space="preserve">Прочие субсидии бюджетам городских поселений
</t>
  </si>
  <si>
    <t xml:space="preserve">923 2 02 29999 13 0000 151
</t>
  </si>
  <si>
    <t>Оценка ожидаемого исполнения бюджета Палехского городского поселения  за 2019 год.</t>
  </si>
  <si>
    <t>Утверждено на 2019 год</t>
  </si>
  <si>
    <t>за 2019 год</t>
  </si>
  <si>
    <t>НАЛОГИ НА СОВОКУПНЫЙ ДОХОД</t>
  </si>
  <si>
    <t>Единый сельскохозяйственный налог</t>
  </si>
  <si>
    <t>Субсидии бюджетам бюджетной системы Российской Федерации (межбюджетные субсидии)</t>
  </si>
  <si>
    <t>182 1 05 03010 01 0000 110</t>
  </si>
  <si>
    <t>000 2 02 20000 00 0000 150</t>
  </si>
  <si>
    <t>920 2 02 15001 13 0000 150</t>
  </si>
  <si>
    <t>920 2 02 15002 13 0000 150</t>
  </si>
  <si>
    <t>000 2 02 30000 00 0000 150</t>
  </si>
  <si>
    <t>Субвенции бюджетам бюджетной системы Российской Федерации</t>
  </si>
  <si>
    <t xml:space="preserve">924 2 02 29999 13 0000 150
</t>
  </si>
  <si>
    <t>924 2 02 35118 13 0000 150</t>
  </si>
  <si>
    <t>000 1 05 00000 00 0000 000</t>
  </si>
  <si>
    <t>Оценка ожидаемого исполнения бюджета Палехского городского поселения  за 2020 год.</t>
  </si>
  <si>
    <t>Утверждено на 2020 год</t>
  </si>
  <si>
    <t>100 1 03 0223101 0000 110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</si>
  <si>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</si>
  <si>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</si>
  <si>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</si>
  <si>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</si>
  <si>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</si>
  <si>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</si>
  <si>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</si>
  <si>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924 1 13 01995 13 0000 130</t>
  </si>
  <si>
    <t>924 1 11 09045 13 0000 120</t>
  </si>
  <si>
    <t>ШТРАФЫ, САНКЦИИ, ВОЗМЕЩЕНИЕ УЩЕРБА</t>
  </si>
  <si>
    <t xml:space="preserve"> 000 1160000000 0000 000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</si>
  <si>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</si>
  <si>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924 2 02 20216 13 0000 150</t>
  </si>
  <si>
    <t>924 2022549713 0000 150</t>
  </si>
  <si>
    <t xml:space="preserve"> Субсидии бюджетам городских поселений на реализацию мероприятий по обеспечению жильем молодых семей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</si>
  <si>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</si>
  <si>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Иные межбюджетные трансферты</t>
  </si>
  <si>
    <t xml:space="preserve"> 000 2024000000 0000 150</t>
  </si>
  <si>
    <t>924 2024516013 0000 150</t>
  </si>
  <si>
    <t>Оценка ожидаемого исполнения бюджета Палехского городского поселения  за 2021 год.</t>
  </si>
  <si>
    <t>Утверждено на 2021 год</t>
  </si>
  <si>
    <t>за 2021 год</t>
  </si>
  <si>
    <t>000 1 01 02000 01 0000 110</t>
  </si>
  <si>
    <t>Налог на доходы физических лиц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</si>
  <si>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</si>
  <si>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</si>
  <si>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</si>
  <si>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</si>
  <si>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000 1 06 01000 00 0000 110</t>
  </si>
  <si>
    <t>Налог на имущество физических лиц</t>
  </si>
  <si>
    <t>000 1 06 06030 00 0000 110</t>
  </si>
  <si>
    <t>Земельный налог с организаций</t>
  </si>
  <si>
    <t>000 1 06 06040 13 0000 110</t>
  </si>
  <si>
    <t>Земельный налог с физических лиц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</si>
  <si>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</si>
  <si>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</si>
  <si>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</si>
  <si>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</si>
  <si>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000 1 13 01000 00 0000 130</t>
  </si>
  <si>
    <t>Доходы от оказания платных услуг (работ)</t>
  </si>
  <si>
    <t xml:space="preserve">000 1 17 00000 00 0000 000 </t>
  </si>
  <si>
    <t>НЕВЫЯСНЕННЫЕ ПОСТУПЛЕНИЯ</t>
  </si>
  <si>
    <t xml:space="preserve">924 1 17 01050 13 0000 180 </t>
  </si>
  <si>
    <t xml:space="preserve">Невыясненные поступления, зачисляемые в бюджеты городских поселений </t>
  </si>
  <si>
    <t>000 2 0210000 00 0000 150</t>
  </si>
  <si>
    <t>Дотации бюджетам бюджетной системы Российской Федерации</t>
  </si>
  <si>
    <t>БЕЗВОЗМЕЗДНЫЕ ПОСТУПЛЕНИЯ ОТ НЕГОСУДАРСТВЕННЫХ ОРГАНИЗАЦИЙ</t>
  </si>
  <si>
    <t>000 2 04 05000 13 0000 150</t>
  </si>
  <si>
    <t>Безвозмездные поступления от негосударственных организаций в бюджеты городских поселений</t>
  </si>
  <si>
    <t xml:space="preserve">924 2 04 05099 13 0000 150
</t>
  </si>
  <si>
    <t>Прочие безвозмездные поступления от негосударственных организаций в бюджеты городских поселений</t>
  </si>
  <si>
    <t>000 2 07 00000 00 0000 000</t>
  </si>
  <si>
    <t>ПРОЧИЕ БЕЗВОЗМЕЗДНЫЕ ПОСТУПЛЕНИЯ</t>
  </si>
  <si>
    <t xml:space="preserve">000 2 07 05000 13 0000 150
</t>
  </si>
  <si>
    <t>924 2 07 05030 13 0000 150</t>
  </si>
  <si>
    <t>000 2 04 00000 00 0000 000</t>
  </si>
  <si>
    <t>0400</t>
  </si>
  <si>
    <t>Национальная экономика</t>
  </si>
  <si>
    <t>1100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</si>
</sst>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#,##0.0"/>
  </numFmts>
  <fonts count="49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0" fontId="7" fillId="32" borderId="12" xfId="0" applyFont="1" applyFill="1" applyBorder="1" applyAlignment="1">
      <alignment horizontal="left" vertical="top" wrapText="1"/>
    </xf>
    <xf numFmtId="4" fontId="7" fillId="32" borderId="12" xfId="0" applyNumberFormat="1" applyFont="1" applyFill="1" applyBorder="1" applyAlignment="1">
      <alignment horizontal="right" vertical="top" shrinkToFit="1"/>
    </xf>
    <xf numFmtId="4" fontId="7" fillId="33" borderId="12" xfId="0" applyNumberFormat="1" applyFont="1" applyFill="1" applyBorder="1" applyAlignment="1">
      <alignment horizontal="right" vertical="top" shrinkToFit="1"/>
    </xf>
    <xf numFmtId="4" fontId="7" fillId="0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wrapText="1"/>
    </xf>
    <xf numFmtId="0" fontId="9" fillId="32" borderId="12" xfId="0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69" fontId="7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7" fillId="0" borderId="15" xfId="0" applyNumberFormat="1" applyFont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top" shrinkToFit="1"/>
    </xf>
    <xf numFmtId="0" fontId="9" fillId="0" borderId="12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justify" wrapText="1"/>
    </xf>
    <xf numFmtId="2" fontId="7" fillId="33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168" fontId="7" fillId="0" borderId="12" xfId="0" applyNumberFormat="1" applyFont="1" applyBorder="1" applyAlignment="1">
      <alignment horizontal="right" vertical="top" wrapText="1"/>
    </xf>
    <xf numFmtId="2" fontId="47" fillId="0" borderId="12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 shrinkToFit="1"/>
    </xf>
    <xf numFmtId="4" fontId="48" fillId="0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4" fillId="30" borderId="12" xfId="0" applyFont="1" applyFill="1" applyBorder="1" applyAlignment="1">
      <alignment horizontal="center" vertical="center" shrinkToFit="1"/>
    </xf>
    <xf numFmtId="4" fontId="7" fillId="30" borderId="12" xfId="0" applyNumberFormat="1" applyFont="1" applyFill="1" applyBorder="1" applyAlignment="1">
      <alignment horizontal="right" vertical="top" shrinkToFit="1"/>
    </xf>
    <xf numFmtId="2" fontId="7" fillId="30" borderId="12" xfId="0" applyNumberFormat="1" applyFont="1" applyFill="1" applyBorder="1" applyAlignment="1">
      <alignment/>
    </xf>
    <xf numFmtId="2" fontId="7" fillId="30" borderId="12" xfId="0" applyNumberFormat="1" applyFont="1" applyFill="1" applyBorder="1" applyAlignment="1">
      <alignment vertical="top" wrapText="1"/>
    </xf>
    <xf numFmtId="4" fontId="7" fillId="30" borderId="13" xfId="0" applyNumberFormat="1" applyFont="1" applyFill="1" applyBorder="1" applyAlignment="1">
      <alignment horizontal="right" vertical="top" shrinkToFit="1"/>
    </xf>
    <xf numFmtId="4" fontId="48" fillId="30" borderId="12" xfId="0" applyNumberFormat="1" applyFont="1" applyFill="1" applyBorder="1" applyAlignment="1">
      <alignment/>
    </xf>
    <xf numFmtId="2" fontId="3" fillId="30" borderId="12" xfId="0" applyNumberFormat="1" applyFont="1" applyFill="1" applyBorder="1" applyAlignment="1">
      <alignment horizontal="right" vertical="top" shrinkToFit="1"/>
    </xf>
    <xf numFmtId="169" fontId="7" fillId="30" borderId="12" xfId="0" applyNumberFormat="1" applyFont="1" applyFill="1" applyBorder="1" applyAlignment="1">
      <alignment/>
    </xf>
    <xf numFmtId="4" fontId="3" fillId="3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justify" wrapText="1"/>
    </xf>
    <xf numFmtId="4" fontId="7" fillId="0" borderId="16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/>
    </xf>
    <xf numFmtId="3" fontId="9" fillId="32" borderId="12" xfId="0" applyNumberFormat="1" applyFont="1" applyFill="1" applyBorder="1" applyAlignment="1">
      <alignment horizontal="center" vertical="top" shrinkToFit="1"/>
    </xf>
    <xf numFmtId="0" fontId="7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 shrinkToFit="1"/>
    </xf>
    <xf numFmtId="4" fontId="7" fillId="0" borderId="12" xfId="0" applyNumberFormat="1" applyFont="1" applyFill="1" applyBorder="1" applyAlignment="1">
      <alignment horizontal="right" shrinkToFit="1"/>
    </xf>
    <xf numFmtId="4" fontId="7" fillId="0" borderId="16" xfId="0" applyNumberFormat="1" applyFont="1" applyFill="1" applyBorder="1" applyAlignment="1">
      <alignment horizontal="right" shrinkToFit="1"/>
    </xf>
    <xf numFmtId="2" fontId="7" fillId="0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 shrinkToFit="1"/>
    </xf>
    <xf numFmtId="4" fontId="48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shrinkToFit="1"/>
    </xf>
    <xf numFmtId="4" fontId="7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6" xfId="0" applyNumberFormat="1" applyFont="1" applyFill="1" applyBorder="1" applyAlignment="1">
      <alignment horizontal="right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justify" vertical="center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32" borderId="12" xfId="0" applyFont="1" applyFill="1" applyBorder="1" applyAlignment="1">
      <alignment horizontal="left" wrapText="1"/>
    </xf>
    <xf numFmtId="2" fontId="48" fillId="0" borderId="12" xfId="0" applyNumberFormat="1" applyFont="1" applyFill="1" applyBorder="1" applyAlignment="1">
      <alignment/>
    </xf>
    <xf numFmtId="2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Border="1" applyAlignment="1">
      <alignment/>
    </xf>
    <xf numFmtId="2" fontId="7" fillId="0" borderId="12" xfId="0" applyNumberFormat="1" applyFont="1" applyFill="1" applyBorder="1" applyAlignment="1">
      <alignment horizontal="right" wrapText="1"/>
    </xf>
    <xf numFmtId="168" fontId="7" fillId="0" borderId="13" xfId="0" applyNumberFormat="1" applyFont="1" applyFill="1" applyBorder="1" applyAlignment="1">
      <alignment horizontal="right" wrapText="1"/>
    </xf>
    <xf numFmtId="4" fontId="7" fillId="0" borderId="13" xfId="0" applyNumberFormat="1" applyFont="1" applyFill="1" applyBorder="1" applyAlignment="1">
      <alignment horizontal="right" shrinkToFit="1"/>
    </xf>
    <xf numFmtId="2" fontId="7" fillId="0" borderId="13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shrinkToFit="1"/>
    </xf>
    <xf numFmtId="4" fontId="7" fillId="0" borderId="15" xfId="0" applyNumberFormat="1" applyFont="1" applyFill="1" applyBorder="1" applyAlignment="1">
      <alignment horizontal="right" shrinkToFit="1"/>
    </xf>
    <xf numFmtId="4" fontId="7" fillId="0" borderId="18" xfId="0" applyNumberFormat="1" applyFont="1" applyFill="1" applyBorder="1" applyAlignment="1">
      <alignment horizontal="right" shrinkToFit="1"/>
    </xf>
    <xf numFmtId="49" fontId="7" fillId="0" borderId="12" xfId="0" applyNumberFormat="1" applyFont="1" applyFill="1" applyBorder="1" applyAlignment="1">
      <alignment horizontal="center" shrinkToFit="1"/>
    </xf>
    <xf numFmtId="4" fontId="7" fillId="0" borderId="20" xfId="0" applyNumberFormat="1" applyFont="1" applyFill="1" applyBorder="1" applyAlignment="1">
      <alignment horizontal="right" shrinkToFit="1"/>
    </xf>
    <xf numFmtId="3" fontId="7" fillId="32" borderId="12" xfId="0" applyNumberFormat="1" applyFont="1" applyFill="1" applyBorder="1" applyAlignment="1">
      <alignment horizontal="center" shrinkToFit="1"/>
    </xf>
    <xf numFmtId="2" fontId="48" fillId="0" borderId="15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 shrinkToFi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/>
    </xf>
    <xf numFmtId="0" fontId="4" fillId="30" borderId="12" xfId="0" applyFont="1" applyFill="1" applyBorder="1" applyAlignment="1">
      <alignment horizontal="center" vertical="center" wrapText="1"/>
    </xf>
    <xf numFmtId="0" fontId="0" fillId="30" borderId="12" xfId="0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SheetLayoutView="100" zoomScalePageLayoutView="0" workbookViewId="0" topLeftCell="H55">
      <selection activeCell="O62" sqref="O62"/>
    </sheetView>
  </sheetViews>
  <sheetFormatPr defaultColWidth="9.00390625" defaultRowHeight="12.75"/>
  <cols>
    <col min="1" max="7" width="0" style="0" hidden="1" customWidth="1"/>
    <col min="8" max="8" width="28.625" style="0" customWidth="1"/>
    <col min="9" max="9" width="41.125" style="0" customWidth="1"/>
    <col min="10" max="10" width="14.625" style="0" customWidth="1"/>
    <col min="11" max="11" width="14.25390625" style="64" customWidth="1"/>
    <col min="12" max="12" width="12.50390625" style="64" customWidth="1"/>
    <col min="13" max="13" width="14.375" style="64" customWidth="1"/>
    <col min="14" max="14" width="11.875" style="65" customWidth="1"/>
    <col min="15" max="15" width="12.25390625" style="0" customWidth="1"/>
    <col min="16" max="16" width="10.125" style="0" customWidth="1"/>
    <col min="17" max="17" width="9.625" style="0" customWidth="1"/>
  </cols>
  <sheetData>
    <row r="1" spans="8:13" ht="7.5" customHeight="1">
      <c r="H1" s="151"/>
      <c r="I1" s="152"/>
      <c r="J1" s="152"/>
      <c r="K1" s="152"/>
      <c r="L1" s="152"/>
      <c r="M1" s="152"/>
    </row>
    <row r="2" spans="8:14" ht="18.75" customHeight="1">
      <c r="H2" s="153" t="s">
        <v>162</v>
      </c>
      <c r="I2" s="154"/>
      <c r="J2" s="154"/>
      <c r="K2" s="154"/>
      <c r="L2" s="154"/>
      <c r="M2" s="154"/>
      <c r="N2"/>
    </row>
    <row r="3" spans="8:14" ht="8.25" customHeight="1">
      <c r="H3" s="5"/>
      <c r="I3" s="6"/>
      <c r="J3" s="6"/>
      <c r="K3" s="80"/>
      <c r="L3" s="80"/>
      <c r="M3" s="80"/>
      <c r="N3"/>
    </row>
    <row r="4" spans="8:14" ht="13.5" customHeight="1">
      <c r="H4" s="8"/>
      <c r="I4" s="7"/>
      <c r="J4" s="7"/>
      <c r="K4" s="81"/>
      <c r="L4" s="81"/>
      <c r="M4" s="85" t="s">
        <v>46</v>
      </c>
      <c r="N4"/>
    </row>
    <row r="5" spans="1:14" ht="24" customHeight="1">
      <c r="A5" s="1"/>
      <c r="B5" s="1"/>
      <c r="C5" s="1"/>
      <c r="D5" s="1"/>
      <c r="E5" s="1"/>
      <c r="F5" s="1"/>
      <c r="G5" s="2"/>
      <c r="H5" s="155" t="s">
        <v>29</v>
      </c>
      <c r="I5" s="155" t="s">
        <v>30</v>
      </c>
      <c r="J5" s="157" t="s">
        <v>163</v>
      </c>
      <c r="K5" s="147" t="s">
        <v>48</v>
      </c>
      <c r="L5" s="149" t="s">
        <v>47</v>
      </c>
      <c r="M5" s="150"/>
      <c r="N5"/>
    </row>
    <row r="6" spans="1:14" ht="15" customHeight="1">
      <c r="A6" s="1"/>
      <c r="B6" s="1"/>
      <c r="C6" s="1"/>
      <c r="D6" s="1"/>
      <c r="E6" s="1"/>
      <c r="F6" s="1"/>
      <c r="G6" s="2"/>
      <c r="H6" s="156"/>
      <c r="I6" s="156"/>
      <c r="J6" s="158"/>
      <c r="K6" s="148"/>
      <c r="L6" s="86" t="s">
        <v>49</v>
      </c>
      <c r="M6" s="82" t="s">
        <v>164</v>
      </c>
      <c r="N6"/>
    </row>
    <row r="7" spans="1:14" ht="13.5">
      <c r="A7" s="1"/>
      <c r="B7" s="1"/>
      <c r="C7" s="1"/>
      <c r="D7" s="1"/>
      <c r="E7" s="1"/>
      <c r="F7" s="1"/>
      <c r="G7" s="2"/>
      <c r="H7" s="12">
        <v>1</v>
      </c>
      <c r="I7" s="12">
        <v>2</v>
      </c>
      <c r="J7" s="12">
        <v>3</v>
      </c>
      <c r="K7" s="83"/>
      <c r="L7" s="83">
        <v>4</v>
      </c>
      <c r="M7" s="83">
        <v>5</v>
      </c>
      <c r="N7"/>
    </row>
    <row r="8" spans="1:14" ht="30.75">
      <c r="A8" s="3"/>
      <c r="B8" s="3"/>
      <c r="C8" s="3"/>
      <c r="D8" s="3"/>
      <c r="E8" s="3"/>
      <c r="F8" s="3"/>
      <c r="G8" s="4"/>
      <c r="H8" s="131" t="s">
        <v>31</v>
      </c>
      <c r="I8" s="118" t="s">
        <v>8</v>
      </c>
      <c r="J8" s="97">
        <f>J9+J15+J23+J31+J36+J39+J21+J41+J43</f>
        <v>27778130</v>
      </c>
      <c r="K8" s="97">
        <f>K9+K15+K23+K31+K36+K39+K21+K41+K43</f>
        <v>20783514.400000002</v>
      </c>
      <c r="L8" s="97">
        <f>L9+L15+L23+L31+L36+L39+L21+L41+L43</f>
        <v>8065835.680000001</v>
      </c>
      <c r="M8" s="97">
        <f>M9+M15+M23+M31+M36+M39+M21+M41+M43</f>
        <v>28849350.080000002</v>
      </c>
      <c r="N8"/>
    </row>
    <row r="9" spans="1:14" ht="15">
      <c r="A9" s="3"/>
      <c r="B9" s="3"/>
      <c r="C9" s="3"/>
      <c r="D9" s="3"/>
      <c r="E9" s="3"/>
      <c r="F9" s="3"/>
      <c r="G9" s="4"/>
      <c r="H9" s="112" t="s">
        <v>32</v>
      </c>
      <c r="I9" s="43" t="s">
        <v>9</v>
      </c>
      <c r="J9" s="132">
        <f>J10</f>
        <v>22350000</v>
      </c>
      <c r="K9" s="132">
        <f>K10</f>
        <v>18169489.900000002</v>
      </c>
      <c r="L9" s="132">
        <f>L10</f>
        <v>5737815.08</v>
      </c>
      <c r="M9" s="132">
        <f>M10</f>
        <v>23907304.98</v>
      </c>
      <c r="N9"/>
    </row>
    <row r="10" spans="1:14" ht="15">
      <c r="A10" s="3"/>
      <c r="B10" s="3"/>
      <c r="C10" s="3"/>
      <c r="D10" s="3"/>
      <c r="E10" s="3"/>
      <c r="F10" s="3"/>
      <c r="G10" s="4"/>
      <c r="H10" s="95" t="s">
        <v>165</v>
      </c>
      <c r="I10" s="94" t="s">
        <v>166</v>
      </c>
      <c r="J10" s="97">
        <f>SUM(J11:J14)</f>
        <v>22350000</v>
      </c>
      <c r="K10" s="97">
        <f>SUM(K11:K14)</f>
        <v>18169489.900000002</v>
      </c>
      <c r="L10" s="97">
        <f>SUM(L11:L14)</f>
        <v>5737815.08</v>
      </c>
      <c r="M10" s="97">
        <f>SUM(M11:M14)</f>
        <v>23907304.98</v>
      </c>
      <c r="N10"/>
    </row>
    <row r="11" spans="1:14" ht="124.5">
      <c r="A11" s="3"/>
      <c r="B11" s="3"/>
      <c r="C11" s="3"/>
      <c r="D11" s="3"/>
      <c r="E11" s="3"/>
      <c r="F11" s="3"/>
      <c r="G11" s="4"/>
      <c r="H11" s="112" t="s">
        <v>39</v>
      </c>
      <c r="I11" s="43" t="s">
        <v>40</v>
      </c>
      <c r="J11" s="97">
        <f>22200000+110000</f>
        <v>22310000</v>
      </c>
      <c r="K11" s="97">
        <f>17557814.91</f>
        <v>17557814.91</v>
      </c>
      <c r="L11" s="97">
        <f>M11-K11</f>
        <v>5742185.09</v>
      </c>
      <c r="M11" s="97">
        <v>23300000</v>
      </c>
      <c r="N11"/>
    </row>
    <row r="12" spans="1:14" ht="174" customHeight="1">
      <c r="A12" s="3" t="s">
        <v>7</v>
      </c>
      <c r="B12" s="3" t="s">
        <v>10</v>
      </c>
      <c r="C12" s="3" t="s">
        <v>11</v>
      </c>
      <c r="D12" s="3" t="s">
        <v>12</v>
      </c>
      <c r="E12" s="3" t="s">
        <v>13</v>
      </c>
      <c r="F12" s="3" t="s">
        <v>13</v>
      </c>
      <c r="G12" s="4" t="s">
        <v>13</v>
      </c>
      <c r="H12" s="112" t="s">
        <v>43</v>
      </c>
      <c r="I12" s="43" t="s">
        <v>100</v>
      </c>
      <c r="J12" s="97">
        <v>0</v>
      </c>
      <c r="K12" s="97">
        <v>1304.98</v>
      </c>
      <c r="L12" s="97">
        <f aca="true" t="shared" si="0" ref="L12:L30">M12-K12</f>
        <v>0</v>
      </c>
      <c r="M12" s="97">
        <v>1304.98</v>
      </c>
      <c r="N12"/>
    </row>
    <row r="13" spans="1:14" ht="79.5" customHeight="1">
      <c r="A13" s="3"/>
      <c r="B13" s="3"/>
      <c r="C13" s="3"/>
      <c r="D13" s="3"/>
      <c r="E13" s="3"/>
      <c r="F13" s="3"/>
      <c r="G13" s="4"/>
      <c r="H13" s="131" t="s">
        <v>45</v>
      </c>
      <c r="I13" s="14" t="s">
        <v>44</v>
      </c>
      <c r="J13" s="97">
        <v>40000</v>
      </c>
      <c r="K13" s="97">
        <v>49370.01</v>
      </c>
      <c r="L13" s="97">
        <f t="shared" si="0"/>
        <v>-4370.010000000002</v>
      </c>
      <c r="M13" s="97">
        <v>45000</v>
      </c>
      <c r="N13"/>
    </row>
    <row r="14" spans="1:14" ht="141" customHeight="1">
      <c r="A14" s="3"/>
      <c r="B14" s="3"/>
      <c r="C14" s="3"/>
      <c r="D14" s="3"/>
      <c r="E14" s="3"/>
      <c r="F14" s="3"/>
      <c r="G14" s="4"/>
      <c r="H14" s="131" t="s">
        <v>167</v>
      </c>
      <c r="I14" s="14" t="s">
        <v>168</v>
      </c>
      <c r="J14" s="97"/>
      <c r="K14" s="97">
        <v>561000</v>
      </c>
      <c r="L14" s="97"/>
      <c r="M14" s="97">
        <v>561000</v>
      </c>
      <c r="N14"/>
    </row>
    <row r="15" spans="1:14" ht="49.5" customHeight="1">
      <c r="A15" s="3"/>
      <c r="B15" s="3"/>
      <c r="C15" s="3"/>
      <c r="D15" s="3"/>
      <c r="E15" s="3"/>
      <c r="F15" s="3"/>
      <c r="G15" s="4"/>
      <c r="H15" s="112" t="s">
        <v>66</v>
      </c>
      <c r="I15" s="43" t="s">
        <v>67</v>
      </c>
      <c r="J15" s="97">
        <f>J16</f>
        <v>1314480</v>
      </c>
      <c r="K15" s="97">
        <f>SUM(K17:K20)</f>
        <v>974725.9300000002</v>
      </c>
      <c r="L15" s="97">
        <f t="shared" si="0"/>
        <v>339754.06999999983</v>
      </c>
      <c r="M15" s="97">
        <f>SUM(M17:M20)</f>
        <v>1314480</v>
      </c>
      <c r="N15"/>
    </row>
    <row r="16" spans="1:14" ht="48" customHeight="1">
      <c r="A16" s="3"/>
      <c r="B16" s="3"/>
      <c r="C16" s="3"/>
      <c r="D16" s="3"/>
      <c r="E16" s="3"/>
      <c r="F16" s="3"/>
      <c r="G16" s="4"/>
      <c r="H16" s="108" t="s">
        <v>169</v>
      </c>
      <c r="I16" s="109" t="s">
        <v>170</v>
      </c>
      <c r="J16" s="133">
        <f>SUM(J17:J20)</f>
        <v>1314480</v>
      </c>
      <c r="K16" s="133">
        <f>SUM(K17:K20)</f>
        <v>974725.9300000002</v>
      </c>
      <c r="L16" s="133">
        <f>SUM(L17:L20)</f>
        <v>339754.07</v>
      </c>
      <c r="M16" s="133">
        <f>SUM(M17:M20)</f>
        <v>1314480</v>
      </c>
      <c r="N16"/>
    </row>
    <row r="17" spans="1:14" ht="187.5" customHeight="1">
      <c r="A17" s="3"/>
      <c r="B17" s="3"/>
      <c r="C17" s="3"/>
      <c r="D17" s="3"/>
      <c r="E17" s="3"/>
      <c r="F17" s="3"/>
      <c r="G17" s="4"/>
      <c r="H17" s="134" t="s">
        <v>142</v>
      </c>
      <c r="I17" s="43" t="s">
        <v>143</v>
      </c>
      <c r="J17" s="97">
        <v>603560</v>
      </c>
      <c r="K17" s="97">
        <v>442108.18</v>
      </c>
      <c r="L17" s="97">
        <f t="shared" si="0"/>
        <v>161451.82</v>
      </c>
      <c r="M17" s="97">
        <v>603560</v>
      </c>
      <c r="N17"/>
    </row>
    <row r="18" spans="1:14" ht="222" customHeight="1">
      <c r="A18" s="3"/>
      <c r="B18" s="3"/>
      <c r="C18" s="3"/>
      <c r="D18" s="3"/>
      <c r="E18" s="3"/>
      <c r="F18" s="3"/>
      <c r="G18" s="4"/>
      <c r="H18" s="134" t="s">
        <v>144</v>
      </c>
      <c r="I18" s="43" t="s">
        <v>145</v>
      </c>
      <c r="J18" s="97">
        <v>3440</v>
      </c>
      <c r="K18" s="97">
        <v>3160.05</v>
      </c>
      <c r="L18" s="97">
        <f t="shared" si="0"/>
        <v>279.9499999999998</v>
      </c>
      <c r="M18" s="97">
        <v>3440</v>
      </c>
      <c r="N18"/>
    </row>
    <row r="19" spans="1:14" ht="189" customHeight="1">
      <c r="A19" s="3"/>
      <c r="B19" s="3"/>
      <c r="C19" s="3"/>
      <c r="D19" s="3"/>
      <c r="E19" s="3"/>
      <c r="F19" s="3"/>
      <c r="G19" s="4"/>
      <c r="H19" s="134" t="s">
        <v>146</v>
      </c>
      <c r="I19" s="43" t="s">
        <v>147</v>
      </c>
      <c r="J19" s="97">
        <v>793950</v>
      </c>
      <c r="K19" s="97">
        <v>607505.39</v>
      </c>
      <c r="L19" s="97">
        <f t="shared" si="0"/>
        <v>186444.61</v>
      </c>
      <c r="M19" s="97">
        <v>793950</v>
      </c>
      <c r="N19"/>
    </row>
    <row r="20" spans="1:14" ht="189" customHeight="1">
      <c r="A20" s="3"/>
      <c r="B20" s="3"/>
      <c r="C20" s="3"/>
      <c r="D20" s="3"/>
      <c r="E20" s="3"/>
      <c r="F20" s="3"/>
      <c r="G20" s="4"/>
      <c r="H20" s="134" t="s">
        <v>148</v>
      </c>
      <c r="I20" s="43" t="s">
        <v>149</v>
      </c>
      <c r="J20" s="97">
        <v>-86470</v>
      </c>
      <c r="K20" s="97">
        <v>-78047.69</v>
      </c>
      <c r="L20" s="97">
        <f t="shared" si="0"/>
        <v>-8422.309999999998</v>
      </c>
      <c r="M20" s="97">
        <v>-86470</v>
      </c>
      <c r="N20"/>
    </row>
    <row r="21" spans="1:13" s="64" customFormat="1" ht="20.25" customHeight="1">
      <c r="A21" s="75"/>
      <c r="B21" s="75"/>
      <c r="C21" s="75"/>
      <c r="D21" s="75"/>
      <c r="E21" s="75"/>
      <c r="F21" s="75"/>
      <c r="G21" s="76"/>
      <c r="H21" s="88" t="s">
        <v>139</v>
      </c>
      <c r="I21" s="77" t="s">
        <v>128</v>
      </c>
      <c r="J21" s="135">
        <f>J22</f>
        <v>130900</v>
      </c>
      <c r="K21" s="98">
        <f>K22</f>
        <v>130937.42</v>
      </c>
      <c r="L21" s="98">
        <f>L22</f>
        <v>0</v>
      </c>
      <c r="M21" s="98">
        <f>M22</f>
        <v>130937.42</v>
      </c>
    </row>
    <row r="22" spans="1:13" s="64" customFormat="1" ht="15" customHeight="1">
      <c r="A22" s="75"/>
      <c r="B22" s="75"/>
      <c r="C22" s="75"/>
      <c r="D22" s="75"/>
      <c r="E22" s="75"/>
      <c r="F22" s="75"/>
      <c r="G22" s="76"/>
      <c r="H22" s="89" t="s">
        <v>131</v>
      </c>
      <c r="I22" s="77" t="s">
        <v>129</v>
      </c>
      <c r="J22" s="135">
        <v>130900</v>
      </c>
      <c r="K22" s="98">
        <v>130937.42</v>
      </c>
      <c r="L22" s="97">
        <v>0</v>
      </c>
      <c r="M22" s="97">
        <v>130937.42</v>
      </c>
    </row>
    <row r="23" spans="1:14" ht="21.75" customHeight="1">
      <c r="A23" s="3"/>
      <c r="B23" s="3"/>
      <c r="C23" s="3"/>
      <c r="D23" s="3"/>
      <c r="E23" s="3"/>
      <c r="F23" s="3"/>
      <c r="G23" s="4"/>
      <c r="H23" s="112" t="s">
        <v>34</v>
      </c>
      <c r="I23" s="110" t="s">
        <v>16</v>
      </c>
      <c r="J23" s="98">
        <f>J25+J26</f>
        <v>2830000</v>
      </c>
      <c r="K23" s="97">
        <f>K25+K26</f>
        <v>665803.6799999999</v>
      </c>
      <c r="L23" s="97">
        <f t="shared" si="0"/>
        <v>1774196.32</v>
      </c>
      <c r="M23" s="97">
        <f>M25+M26</f>
        <v>2440000</v>
      </c>
      <c r="N23"/>
    </row>
    <row r="24" spans="1:14" ht="21.75" customHeight="1">
      <c r="A24" s="3"/>
      <c r="B24" s="3"/>
      <c r="C24" s="3"/>
      <c r="D24" s="3"/>
      <c r="E24" s="3"/>
      <c r="F24" s="3"/>
      <c r="G24" s="4"/>
      <c r="H24" s="112" t="s">
        <v>171</v>
      </c>
      <c r="I24" s="110" t="s">
        <v>172</v>
      </c>
      <c r="J24" s="97">
        <f>J25</f>
        <v>650000</v>
      </c>
      <c r="K24" s="97">
        <f>K25</f>
        <v>93566.43</v>
      </c>
      <c r="L24" s="97">
        <f>L25</f>
        <v>556433.5700000001</v>
      </c>
      <c r="M24" s="97">
        <f>M25</f>
        <v>650000</v>
      </c>
      <c r="N24"/>
    </row>
    <row r="25" spans="1:14" ht="61.5" customHeight="1">
      <c r="A25" s="3" t="s">
        <v>7</v>
      </c>
      <c r="B25" s="3" t="s">
        <v>10</v>
      </c>
      <c r="C25" s="3" t="s">
        <v>11</v>
      </c>
      <c r="D25" s="3" t="s">
        <v>12</v>
      </c>
      <c r="E25" s="3" t="s">
        <v>14</v>
      </c>
      <c r="F25" s="3" t="s">
        <v>15</v>
      </c>
      <c r="G25" s="4" t="s">
        <v>15</v>
      </c>
      <c r="H25" s="112" t="s">
        <v>78</v>
      </c>
      <c r="I25" s="43" t="s">
        <v>101</v>
      </c>
      <c r="J25" s="97">
        <v>650000</v>
      </c>
      <c r="K25" s="97">
        <v>93566.43</v>
      </c>
      <c r="L25" s="97">
        <f t="shared" si="0"/>
        <v>556433.5700000001</v>
      </c>
      <c r="M25" s="97">
        <v>650000</v>
      </c>
      <c r="N25"/>
    </row>
    <row r="26" spans="1:14" ht="15">
      <c r="A26" s="3"/>
      <c r="B26" s="3"/>
      <c r="C26" s="3"/>
      <c r="D26" s="3"/>
      <c r="E26" s="3"/>
      <c r="F26" s="3"/>
      <c r="G26" s="4"/>
      <c r="H26" s="112" t="s">
        <v>35</v>
      </c>
      <c r="I26" s="43" t="s">
        <v>21</v>
      </c>
      <c r="J26" s="97">
        <f>SUM(J27+J29)</f>
        <v>2180000</v>
      </c>
      <c r="K26" s="97">
        <f>K27+K29</f>
        <v>572237.25</v>
      </c>
      <c r="L26" s="97">
        <f t="shared" si="0"/>
        <v>1217762.75</v>
      </c>
      <c r="M26" s="97">
        <f>M28+M30</f>
        <v>1790000</v>
      </c>
      <c r="N26"/>
    </row>
    <row r="27" spans="1:14" ht="15">
      <c r="A27" s="3"/>
      <c r="B27" s="3"/>
      <c r="C27" s="3"/>
      <c r="D27" s="3"/>
      <c r="E27" s="3"/>
      <c r="F27" s="3"/>
      <c r="G27" s="4"/>
      <c r="H27" s="112" t="s">
        <v>173</v>
      </c>
      <c r="I27" s="110" t="s">
        <v>174</v>
      </c>
      <c r="J27" s="97">
        <f>J28</f>
        <v>620000</v>
      </c>
      <c r="K27" s="97">
        <f>K28</f>
        <v>495178.12</v>
      </c>
      <c r="L27" s="97">
        <f>L28</f>
        <v>124821.88</v>
      </c>
      <c r="M27" s="97">
        <f>M28</f>
        <v>620000</v>
      </c>
      <c r="N27"/>
    </row>
    <row r="28" spans="1:14" ht="45.75" customHeight="1">
      <c r="A28" s="3"/>
      <c r="B28" s="3"/>
      <c r="C28" s="3"/>
      <c r="D28" s="3"/>
      <c r="E28" s="3"/>
      <c r="F28" s="3"/>
      <c r="G28" s="4"/>
      <c r="H28" s="112" t="s">
        <v>102</v>
      </c>
      <c r="I28" s="43" t="s">
        <v>76</v>
      </c>
      <c r="J28" s="97">
        <v>620000</v>
      </c>
      <c r="K28" s="97">
        <v>495178.12</v>
      </c>
      <c r="L28" s="97">
        <f t="shared" si="0"/>
        <v>124821.88</v>
      </c>
      <c r="M28" s="97">
        <v>620000</v>
      </c>
      <c r="N28"/>
    </row>
    <row r="29" spans="1:14" ht="17.25" customHeight="1">
      <c r="A29" s="3"/>
      <c r="B29" s="3"/>
      <c r="C29" s="3"/>
      <c r="D29" s="3"/>
      <c r="E29" s="3"/>
      <c r="F29" s="3"/>
      <c r="G29" s="4"/>
      <c r="H29" s="112" t="s">
        <v>175</v>
      </c>
      <c r="I29" s="110" t="s">
        <v>176</v>
      </c>
      <c r="J29" s="97">
        <f>J30</f>
        <v>1560000</v>
      </c>
      <c r="K29" s="97">
        <f>K30</f>
        <v>77059.13</v>
      </c>
      <c r="L29" s="97">
        <f>L30</f>
        <v>1092940.87</v>
      </c>
      <c r="M29" s="97">
        <f>M30</f>
        <v>1170000</v>
      </c>
      <c r="N29"/>
    </row>
    <row r="30" spans="1:14" ht="60.75" customHeight="1">
      <c r="A30" s="3" t="s">
        <v>7</v>
      </c>
      <c r="B30" s="3" t="s">
        <v>10</v>
      </c>
      <c r="C30" s="3" t="s">
        <v>17</v>
      </c>
      <c r="D30" s="3" t="s">
        <v>18</v>
      </c>
      <c r="E30" s="3" t="s">
        <v>19</v>
      </c>
      <c r="F30" s="3" t="s">
        <v>19</v>
      </c>
      <c r="G30" s="4" t="s">
        <v>20</v>
      </c>
      <c r="H30" s="112" t="s">
        <v>103</v>
      </c>
      <c r="I30" s="43" t="s">
        <v>77</v>
      </c>
      <c r="J30" s="97">
        <v>1560000</v>
      </c>
      <c r="K30" s="97">
        <v>77059.13</v>
      </c>
      <c r="L30" s="97">
        <f t="shared" si="0"/>
        <v>1092940.87</v>
      </c>
      <c r="M30" s="97">
        <v>1170000</v>
      </c>
      <c r="N30"/>
    </row>
    <row r="31" spans="1:14" ht="53.25" customHeight="1">
      <c r="A31" s="3"/>
      <c r="B31" s="3"/>
      <c r="C31" s="3"/>
      <c r="D31" s="3"/>
      <c r="E31" s="3"/>
      <c r="F31" s="3"/>
      <c r="G31" s="4"/>
      <c r="H31" s="131" t="s">
        <v>36</v>
      </c>
      <c r="I31" s="143" t="s">
        <v>26</v>
      </c>
      <c r="J31" s="97">
        <f>J32+J34</f>
        <v>590000</v>
      </c>
      <c r="K31" s="97">
        <f>K32+K34</f>
        <v>373974.79000000004</v>
      </c>
      <c r="L31" s="97">
        <f>L32+L34</f>
        <v>136025.20999999996</v>
      </c>
      <c r="M31" s="97">
        <f>M32+M34</f>
        <v>510000</v>
      </c>
      <c r="N31"/>
    </row>
    <row r="32" spans="1:14" ht="144" customHeight="1">
      <c r="A32" s="3"/>
      <c r="B32" s="3"/>
      <c r="C32" s="3"/>
      <c r="D32" s="3"/>
      <c r="E32" s="3"/>
      <c r="F32" s="3"/>
      <c r="G32" s="4"/>
      <c r="H32" s="111" t="s">
        <v>177</v>
      </c>
      <c r="I32" s="43" t="s">
        <v>178</v>
      </c>
      <c r="J32" s="97">
        <f>SUM(J33:J33)</f>
        <v>500000</v>
      </c>
      <c r="K32" s="97">
        <f>SUM(K33:K33)</f>
        <v>319193.71</v>
      </c>
      <c r="L32" s="97">
        <f>SUM(L33:L33)</f>
        <v>105806.28999999998</v>
      </c>
      <c r="M32" s="97">
        <f>SUM(M33:M33)</f>
        <v>425000</v>
      </c>
      <c r="N32"/>
    </row>
    <row r="33" spans="1:14" ht="126" customHeight="1">
      <c r="A33" s="3"/>
      <c r="B33" s="3"/>
      <c r="C33" s="3"/>
      <c r="D33" s="3"/>
      <c r="E33" s="3"/>
      <c r="F33" s="3"/>
      <c r="G33" s="4"/>
      <c r="H33" s="131" t="s">
        <v>86</v>
      </c>
      <c r="I33" s="43" t="s">
        <v>104</v>
      </c>
      <c r="J33" s="97">
        <v>500000</v>
      </c>
      <c r="K33" s="97">
        <v>319193.71</v>
      </c>
      <c r="L33" s="97">
        <f>M33-K33</f>
        <v>105806.28999999998</v>
      </c>
      <c r="M33" s="97">
        <v>425000</v>
      </c>
      <c r="N33"/>
    </row>
    <row r="34" spans="1:14" ht="141.75" customHeight="1">
      <c r="A34" s="3"/>
      <c r="B34" s="3"/>
      <c r="C34" s="3"/>
      <c r="D34" s="3"/>
      <c r="E34" s="3"/>
      <c r="F34" s="3"/>
      <c r="G34" s="4"/>
      <c r="H34" s="113" t="s">
        <v>179</v>
      </c>
      <c r="I34" s="43" t="s">
        <v>180</v>
      </c>
      <c r="J34" s="97">
        <f>J35</f>
        <v>90000</v>
      </c>
      <c r="K34" s="97">
        <f>K35</f>
        <v>54781.08</v>
      </c>
      <c r="L34" s="97">
        <f>L35</f>
        <v>30218.92</v>
      </c>
      <c r="M34" s="97">
        <f>M35</f>
        <v>85000</v>
      </c>
      <c r="N34"/>
    </row>
    <row r="35" spans="1:14" ht="96" customHeight="1">
      <c r="A35" s="3" t="s">
        <v>7</v>
      </c>
      <c r="B35" s="3" t="s">
        <v>10</v>
      </c>
      <c r="C35" s="3" t="s">
        <v>17</v>
      </c>
      <c r="D35" s="3" t="s">
        <v>22</v>
      </c>
      <c r="E35" s="3" t="s">
        <v>23</v>
      </c>
      <c r="F35" s="3" t="s">
        <v>24</v>
      </c>
      <c r="G35" s="4" t="s">
        <v>25</v>
      </c>
      <c r="H35" s="131" t="s">
        <v>151</v>
      </c>
      <c r="I35" s="43" t="s">
        <v>106</v>
      </c>
      <c r="J35" s="97">
        <v>90000</v>
      </c>
      <c r="K35" s="97">
        <v>54781.08</v>
      </c>
      <c r="L35" s="97">
        <f>M35-K35</f>
        <v>30218.92</v>
      </c>
      <c r="M35" s="97">
        <v>85000</v>
      </c>
      <c r="N35"/>
    </row>
    <row r="36" spans="1:14" ht="29.25" customHeight="1">
      <c r="A36" s="3"/>
      <c r="B36" s="3"/>
      <c r="C36" s="3"/>
      <c r="D36" s="3"/>
      <c r="E36" s="3"/>
      <c r="F36" s="3"/>
      <c r="G36" s="4"/>
      <c r="H36" s="115" t="s">
        <v>41</v>
      </c>
      <c r="I36" s="18" t="s">
        <v>42</v>
      </c>
      <c r="J36" s="97">
        <f aca="true" t="shared" si="1" ref="J36:M37">J37</f>
        <v>461750</v>
      </c>
      <c r="K36" s="97">
        <f t="shared" si="1"/>
        <v>383705</v>
      </c>
      <c r="L36" s="97">
        <f t="shared" si="1"/>
        <v>78045</v>
      </c>
      <c r="M36" s="97">
        <f t="shared" si="1"/>
        <v>461750</v>
      </c>
      <c r="N36"/>
    </row>
    <row r="37" spans="1:14" ht="29.25" customHeight="1">
      <c r="A37" s="3"/>
      <c r="B37" s="3"/>
      <c r="C37" s="3"/>
      <c r="D37" s="3"/>
      <c r="E37" s="3"/>
      <c r="F37" s="3"/>
      <c r="G37" s="4"/>
      <c r="H37" s="114" t="s">
        <v>181</v>
      </c>
      <c r="I37" s="46" t="s">
        <v>182</v>
      </c>
      <c r="J37" s="97">
        <f t="shared" si="1"/>
        <v>461750</v>
      </c>
      <c r="K37" s="97">
        <f t="shared" si="1"/>
        <v>383705</v>
      </c>
      <c r="L37" s="97">
        <f t="shared" si="1"/>
        <v>78045</v>
      </c>
      <c r="M37" s="97">
        <f t="shared" si="1"/>
        <v>461750</v>
      </c>
      <c r="N37"/>
    </row>
    <row r="38" spans="1:14" ht="48" customHeight="1">
      <c r="A38" s="3"/>
      <c r="B38" s="3"/>
      <c r="C38" s="3"/>
      <c r="D38" s="3"/>
      <c r="E38" s="3"/>
      <c r="F38" s="3"/>
      <c r="G38" s="4"/>
      <c r="H38" s="115" t="s">
        <v>150</v>
      </c>
      <c r="I38" s="46" t="s">
        <v>107</v>
      </c>
      <c r="J38" s="99">
        <f>355000+106750</f>
        <v>461750</v>
      </c>
      <c r="K38" s="97">
        <v>383705</v>
      </c>
      <c r="L38" s="97">
        <f>M38-K38</f>
        <v>78045</v>
      </c>
      <c r="M38" s="97">
        <v>461750</v>
      </c>
      <c r="N38"/>
    </row>
    <row r="39" spans="1:14" ht="27" customHeight="1">
      <c r="A39" s="3"/>
      <c r="B39" s="3"/>
      <c r="C39" s="3"/>
      <c r="D39" s="3"/>
      <c r="E39" s="3"/>
      <c r="F39" s="3"/>
      <c r="G39" s="4"/>
      <c r="H39" s="131" t="s">
        <v>33</v>
      </c>
      <c r="I39" s="9" t="s">
        <v>27</v>
      </c>
      <c r="J39" s="97">
        <f>J40</f>
        <v>100000</v>
      </c>
      <c r="K39" s="97">
        <f>SUM(K40:K40)</f>
        <v>85397.68</v>
      </c>
      <c r="L39" s="97">
        <f>L40</f>
        <v>0</v>
      </c>
      <c r="M39" s="97">
        <f>SUM(M40:M40)</f>
        <v>85397.68</v>
      </c>
      <c r="N39"/>
    </row>
    <row r="40" spans="1:14" ht="47.25" customHeight="1">
      <c r="A40" s="3"/>
      <c r="B40" s="3"/>
      <c r="C40" s="3"/>
      <c r="D40" s="3"/>
      <c r="E40" s="3"/>
      <c r="F40" s="3"/>
      <c r="G40" s="4"/>
      <c r="H40" s="131" t="s">
        <v>79</v>
      </c>
      <c r="I40" s="43" t="s">
        <v>121</v>
      </c>
      <c r="J40" s="97">
        <v>100000</v>
      </c>
      <c r="K40" s="99">
        <v>85397.68</v>
      </c>
      <c r="L40" s="99">
        <f>M40-K40</f>
        <v>0</v>
      </c>
      <c r="M40" s="49">
        <v>85397.68</v>
      </c>
      <c r="N40"/>
    </row>
    <row r="41" spans="1:14" ht="30.75" customHeight="1">
      <c r="A41" s="3"/>
      <c r="B41" s="3"/>
      <c r="C41" s="3"/>
      <c r="D41" s="3"/>
      <c r="E41" s="3"/>
      <c r="F41" s="3"/>
      <c r="G41" s="4"/>
      <c r="H41" s="131" t="s">
        <v>153</v>
      </c>
      <c r="I41" s="42" t="s">
        <v>152</v>
      </c>
      <c r="J41" s="97">
        <f>J42</f>
        <v>1000</v>
      </c>
      <c r="K41" s="97">
        <f>K42</f>
        <v>1000</v>
      </c>
      <c r="L41" s="97">
        <f>L42</f>
        <v>0</v>
      </c>
      <c r="M41" s="97">
        <f>M42</f>
        <v>1000</v>
      </c>
      <c r="N41"/>
    </row>
    <row r="42" spans="1:14" ht="66.75" customHeight="1">
      <c r="A42" s="3"/>
      <c r="B42" s="3"/>
      <c r="C42" s="3"/>
      <c r="D42" s="3"/>
      <c r="E42" s="3"/>
      <c r="F42" s="3"/>
      <c r="G42" s="4"/>
      <c r="H42" s="136">
        <v>9.241161012301E+19</v>
      </c>
      <c r="I42" s="43" t="s">
        <v>154</v>
      </c>
      <c r="J42" s="97">
        <v>1000</v>
      </c>
      <c r="K42" s="97">
        <v>1000</v>
      </c>
      <c r="L42" s="97">
        <f>M42-K42</f>
        <v>0</v>
      </c>
      <c r="M42" s="97">
        <v>1000</v>
      </c>
      <c r="N42"/>
    </row>
    <row r="43" spans="1:14" ht="18.75" customHeight="1">
      <c r="A43" s="3"/>
      <c r="B43" s="3"/>
      <c r="C43" s="3"/>
      <c r="D43" s="3"/>
      <c r="E43" s="3"/>
      <c r="F43" s="3"/>
      <c r="G43" s="4"/>
      <c r="H43" s="116" t="s">
        <v>183</v>
      </c>
      <c r="I43" s="144" t="s">
        <v>184</v>
      </c>
      <c r="J43" s="97">
        <f>J44</f>
        <v>0</v>
      </c>
      <c r="K43" s="97">
        <f>K44</f>
        <v>-1520</v>
      </c>
      <c r="L43" s="97">
        <f>L44</f>
        <v>0</v>
      </c>
      <c r="M43" s="97">
        <f>M44</f>
        <v>-1520</v>
      </c>
      <c r="N43"/>
    </row>
    <row r="44" spans="1:14" ht="27.75" customHeight="1">
      <c r="A44" s="3"/>
      <c r="B44" s="3"/>
      <c r="C44" s="3"/>
      <c r="D44" s="3"/>
      <c r="E44" s="3"/>
      <c r="F44" s="3"/>
      <c r="G44" s="4"/>
      <c r="H44" s="116" t="s">
        <v>185</v>
      </c>
      <c r="I44" s="117" t="s">
        <v>186</v>
      </c>
      <c r="J44" s="97">
        <v>0</v>
      </c>
      <c r="K44" s="97">
        <v>-1520</v>
      </c>
      <c r="L44" s="97"/>
      <c r="M44" s="97">
        <v>-1520</v>
      </c>
      <c r="N44"/>
    </row>
    <row r="45" spans="1:14" ht="16.5" customHeight="1">
      <c r="A45" s="3"/>
      <c r="B45" s="3"/>
      <c r="C45" s="3"/>
      <c r="D45" s="3"/>
      <c r="E45" s="3"/>
      <c r="F45" s="3"/>
      <c r="G45" s="4"/>
      <c r="H45" s="131" t="s">
        <v>37</v>
      </c>
      <c r="I45" s="118" t="s">
        <v>3</v>
      </c>
      <c r="J45" s="97">
        <f>J46+J58+J61</f>
        <v>35017155.6</v>
      </c>
      <c r="K45" s="97">
        <f>K46+K58+K61</f>
        <v>11213314.53</v>
      </c>
      <c r="L45" s="97">
        <f>L46+L58+L61</f>
        <v>24884690.57</v>
      </c>
      <c r="M45" s="97">
        <f>M46+M58+M61</f>
        <v>34862429</v>
      </c>
      <c r="N45"/>
    </row>
    <row r="46" spans="1:14" ht="48" customHeight="1">
      <c r="A46" s="3"/>
      <c r="B46" s="3"/>
      <c r="C46" s="3"/>
      <c r="D46" s="3"/>
      <c r="E46" s="3"/>
      <c r="F46" s="3"/>
      <c r="G46" s="4"/>
      <c r="H46" s="131" t="s">
        <v>38</v>
      </c>
      <c r="I46" s="14" t="s">
        <v>4</v>
      </c>
      <c r="J46" s="97">
        <f>J47+J50+J54+J56</f>
        <v>34960326.9</v>
      </c>
      <c r="K46" s="97">
        <f>K47+K50+K54+K56</f>
        <v>11156485.83</v>
      </c>
      <c r="L46" s="97">
        <f>L47+L50+L54+L56</f>
        <v>24884690.57</v>
      </c>
      <c r="M46" s="97">
        <f>M47+M50+M54+M56</f>
        <v>34805600.3</v>
      </c>
      <c r="N46"/>
    </row>
    <row r="47" spans="1:14" ht="33" customHeight="1">
      <c r="A47" s="3"/>
      <c r="B47" s="3"/>
      <c r="C47" s="3"/>
      <c r="D47" s="3"/>
      <c r="E47" s="3"/>
      <c r="F47" s="3"/>
      <c r="G47" s="4"/>
      <c r="H47" s="111" t="s">
        <v>187</v>
      </c>
      <c r="I47" s="47" t="s">
        <v>188</v>
      </c>
      <c r="J47" s="97">
        <f>SUM(J48:J49)</f>
        <v>7914490</v>
      </c>
      <c r="K47" s="97">
        <f>SUM(K48:K49)</f>
        <v>5935870</v>
      </c>
      <c r="L47" s="97">
        <f>SUM(L48:L49)</f>
        <v>1978620</v>
      </c>
      <c r="M47" s="97">
        <f>SUM(M48:M49)</f>
        <v>7914490</v>
      </c>
      <c r="N47"/>
    </row>
    <row r="48" spans="1:14" ht="45" customHeight="1">
      <c r="A48" s="3"/>
      <c r="B48" s="3"/>
      <c r="C48" s="3"/>
      <c r="D48" s="3"/>
      <c r="E48" s="3"/>
      <c r="F48" s="3"/>
      <c r="G48" s="4"/>
      <c r="H48" s="131" t="s">
        <v>133</v>
      </c>
      <c r="I48" s="47" t="s">
        <v>110</v>
      </c>
      <c r="J48" s="100">
        <v>5774800</v>
      </c>
      <c r="K48" s="97">
        <v>4331101</v>
      </c>
      <c r="L48" s="97">
        <f>M48-K48</f>
        <v>1443699</v>
      </c>
      <c r="M48" s="97">
        <v>5774800</v>
      </c>
      <c r="N48"/>
    </row>
    <row r="49" spans="1:14" ht="45.75" customHeight="1">
      <c r="A49" s="3" t="s">
        <v>7</v>
      </c>
      <c r="B49" s="3" t="s">
        <v>10</v>
      </c>
      <c r="C49" s="3" t="s">
        <v>28</v>
      </c>
      <c r="D49" s="3" t="s">
        <v>0</v>
      </c>
      <c r="E49" s="3" t="s">
        <v>1</v>
      </c>
      <c r="F49" s="3" t="s">
        <v>2</v>
      </c>
      <c r="G49" s="4" t="s">
        <v>2</v>
      </c>
      <c r="H49" s="131" t="s">
        <v>134</v>
      </c>
      <c r="I49" s="47" t="s">
        <v>89</v>
      </c>
      <c r="J49" s="119">
        <v>2139690</v>
      </c>
      <c r="K49" s="97">
        <v>1604769</v>
      </c>
      <c r="L49" s="97">
        <f>M49-K49</f>
        <v>534921</v>
      </c>
      <c r="M49" s="97">
        <v>2139690</v>
      </c>
      <c r="N49"/>
    </row>
    <row r="50" spans="1:14" ht="48" customHeight="1">
      <c r="A50" s="3"/>
      <c r="B50" s="3"/>
      <c r="C50" s="3"/>
      <c r="D50" s="3"/>
      <c r="E50" s="3"/>
      <c r="F50" s="3"/>
      <c r="G50" s="4"/>
      <c r="H50" s="131" t="s">
        <v>132</v>
      </c>
      <c r="I50" s="47" t="s">
        <v>130</v>
      </c>
      <c r="J50" s="137">
        <f>SUM(J51:J53)</f>
        <v>6278669.5</v>
      </c>
      <c r="K50" s="97">
        <f>SUM(K51:K53)</f>
        <v>5088064.859999999</v>
      </c>
      <c r="L50" s="97">
        <f>SUM(L51:L53)</f>
        <v>2271454.14</v>
      </c>
      <c r="M50" s="97">
        <f>SUM(M51:M53)</f>
        <v>6123942.9</v>
      </c>
      <c r="N50"/>
    </row>
    <row r="51" spans="1:14" ht="140.25" customHeight="1">
      <c r="A51" s="3"/>
      <c r="B51" s="3"/>
      <c r="C51" s="3"/>
      <c r="D51" s="3"/>
      <c r="E51" s="3"/>
      <c r="F51" s="3"/>
      <c r="G51" s="4"/>
      <c r="H51" s="138" t="s">
        <v>155</v>
      </c>
      <c r="I51" s="49" t="s">
        <v>91</v>
      </c>
      <c r="J51" s="121">
        <v>1449731.68</v>
      </c>
      <c r="K51" s="97">
        <v>1449731.68</v>
      </c>
      <c r="L51" s="97">
        <f aca="true" t="shared" si="2" ref="L51:L57">M51-K51</f>
        <v>0</v>
      </c>
      <c r="M51" s="97">
        <v>1449731.68</v>
      </c>
      <c r="N51"/>
    </row>
    <row r="52" spans="1:14" ht="47.25" customHeight="1">
      <c r="A52" s="3"/>
      <c r="B52" s="3"/>
      <c r="C52" s="3"/>
      <c r="D52" s="3"/>
      <c r="E52" s="3"/>
      <c r="F52" s="3"/>
      <c r="G52" s="4"/>
      <c r="H52" s="96" t="s">
        <v>156</v>
      </c>
      <c r="I52" s="47" t="s">
        <v>157</v>
      </c>
      <c r="J52" s="121">
        <v>976738.43</v>
      </c>
      <c r="K52" s="100">
        <v>976738.43</v>
      </c>
      <c r="L52" s="100">
        <f>SUM(L53:L55)</f>
        <v>1235576.1</v>
      </c>
      <c r="M52" s="100">
        <v>976738.43</v>
      </c>
      <c r="N52"/>
    </row>
    <row r="53" spans="1:14" ht="30" customHeight="1">
      <c r="A53" s="3"/>
      <c r="B53" s="3"/>
      <c r="C53" s="3"/>
      <c r="D53" s="3"/>
      <c r="E53" s="3"/>
      <c r="F53" s="3"/>
      <c r="G53" s="4"/>
      <c r="H53" s="139" t="s">
        <v>137</v>
      </c>
      <c r="I53" s="43" t="s">
        <v>123</v>
      </c>
      <c r="J53" s="121">
        <f>2536793+618906.39+700000-3500</f>
        <v>3852199.39</v>
      </c>
      <c r="K53" s="97">
        <v>2661594.75</v>
      </c>
      <c r="L53" s="97">
        <f t="shared" si="2"/>
        <v>1035878.04</v>
      </c>
      <c r="M53" s="97">
        <v>3697472.79</v>
      </c>
      <c r="N53"/>
    </row>
    <row r="54" spans="1:14" ht="30.75">
      <c r="A54" s="3"/>
      <c r="B54" s="3"/>
      <c r="C54" s="3"/>
      <c r="D54" s="3"/>
      <c r="E54" s="3"/>
      <c r="F54" s="3"/>
      <c r="G54" s="4"/>
      <c r="H54" s="139" t="s">
        <v>135</v>
      </c>
      <c r="I54" s="43" t="s">
        <v>136</v>
      </c>
      <c r="J54" s="120">
        <f>J55</f>
        <v>232400</v>
      </c>
      <c r="K54" s="120">
        <f>K55</f>
        <v>132550.97</v>
      </c>
      <c r="L54" s="120">
        <f>L55</f>
        <v>99849.03</v>
      </c>
      <c r="M54" s="120">
        <f>M55</f>
        <v>232400</v>
      </c>
      <c r="N54"/>
    </row>
    <row r="55" spans="1:14" ht="62.25" customHeight="1">
      <c r="A55" s="3"/>
      <c r="B55" s="3"/>
      <c r="C55" s="3"/>
      <c r="D55" s="3"/>
      <c r="E55" s="3"/>
      <c r="F55" s="3"/>
      <c r="G55" s="4"/>
      <c r="H55" s="114" t="s">
        <v>138</v>
      </c>
      <c r="I55" s="38" t="s">
        <v>95</v>
      </c>
      <c r="J55" s="140">
        <v>232400</v>
      </c>
      <c r="K55" s="97">
        <v>132550.97</v>
      </c>
      <c r="L55" s="97">
        <f t="shared" si="2"/>
        <v>99849.03</v>
      </c>
      <c r="M55" s="97">
        <v>232400</v>
      </c>
      <c r="N55"/>
    </row>
    <row r="56" spans="1:14" ht="18.75" customHeight="1">
      <c r="A56" s="3"/>
      <c r="B56" s="3"/>
      <c r="C56" s="3"/>
      <c r="D56" s="3"/>
      <c r="E56" s="3"/>
      <c r="F56" s="3"/>
      <c r="G56" s="4"/>
      <c r="H56" s="130" t="s">
        <v>160</v>
      </c>
      <c r="I56" s="38" t="s">
        <v>159</v>
      </c>
      <c r="J56" s="141">
        <f>J57</f>
        <v>20534767.4</v>
      </c>
      <c r="K56" s="101">
        <f>SUM(K57:K57)</f>
        <v>0</v>
      </c>
      <c r="L56" s="97">
        <f t="shared" si="2"/>
        <v>20534767.4</v>
      </c>
      <c r="M56" s="101">
        <f>SUM(M57:M57)</f>
        <v>20534767.4</v>
      </c>
      <c r="N56"/>
    </row>
    <row r="57" spans="1:14" ht="96" customHeight="1">
      <c r="A57" s="3"/>
      <c r="B57" s="3"/>
      <c r="C57" s="3"/>
      <c r="D57" s="3"/>
      <c r="E57" s="3"/>
      <c r="F57" s="3"/>
      <c r="G57" s="4"/>
      <c r="H57" s="130" t="s">
        <v>161</v>
      </c>
      <c r="I57" s="92" t="s">
        <v>158</v>
      </c>
      <c r="J57" s="141">
        <v>20534767.4</v>
      </c>
      <c r="K57" s="102">
        <v>0</v>
      </c>
      <c r="L57" s="97">
        <f t="shared" si="2"/>
        <v>20534767.4</v>
      </c>
      <c r="M57" s="122">
        <v>20534767.4</v>
      </c>
      <c r="N57"/>
    </row>
    <row r="58" spans="1:14" ht="27" customHeight="1">
      <c r="A58" s="3"/>
      <c r="B58" s="3"/>
      <c r="C58" s="3"/>
      <c r="D58" s="3"/>
      <c r="E58" s="3"/>
      <c r="F58" s="3"/>
      <c r="G58" s="4"/>
      <c r="H58" s="128" t="s">
        <v>198</v>
      </c>
      <c r="I58" s="146" t="s">
        <v>189</v>
      </c>
      <c r="J58" s="141">
        <f>J59</f>
        <v>26868.7</v>
      </c>
      <c r="K58" s="141">
        <f aca="true" t="shared" si="3" ref="K58:M59">K59</f>
        <v>26868.7</v>
      </c>
      <c r="L58" s="141">
        <f t="shared" si="3"/>
        <v>0</v>
      </c>
      <c r="M58" s="141">
        <f t="shared" si="3"/>
        <v>26868.7</v>
      </c>
      <c r="N58"/>
    </row>
    <row r="59" spans="1:14" ht="45" customHeight="1">
      <c r="A59" s="3"/>
      <c r="B59" s="3"/>
      <c r="C59" s="3"/>
      <c r="D59" s="3"/>
      <c r="E59" s="3"/>
      <c r="F59" s="3"/>
      <c r="G59" s="4"/>
      <c r="H59" s="95" t="s">
        <v>190</v>
      </c>
      <c r="I59" s="126" t="s">
        <v>191</v>
      </c>
      <c r="J59" s="141">
        <f>J60</f>
        <v>26868.7</v>
      </c>
      <c r="K59" s="141">
        <f t="shared" si="3"/>
        <v>26868.7</v>
      </c>
      <c r="L59" s="141">
        <f t="shared" si="3"/>
        <v>0</v>
      </c>
      <c r="M59" s="125">
        <f>M60</f>
        <v>26868.7</v>
      </c>
      <c r="N59"/>
    </row>
    <row r="60" spans="1:14" ht="45" customHeight="1">
      <c r="A60" s="3"/>
      <c r="B60" s="3"/>
      <c r="C60" s="3"/>
      <c r="D60" s="3"/>
      <c r="E60" s="3"/>
      <c r="F60" s="3"/>
      <c r="G60" s="4"/>
      <c r="H60" s="92" t="s">
        <v>192</v>
      </c>
      <c r="I60" s="126" t="s">
        <v>193</v>
      </c>
      <c r="J60" s="141">
        <v>26868.7</v>
      </c>
      <c r="K60" s="123">
        <v>26868.7</v>
      </c>
      <c r="L60" s="124">
        <f>M60-K60</f>
        <v>0</v>
      </c>
      <c r="M60" s="125">
        <v>26868.7</v>
      </c>
      <c r="N60"/>
    </row>
    <row r="61" spans="1:14" ht="27" customHeight="1">
      <c r="A61" s="3"/>
      <c r="B61" s="3"/>
      <c r="C61" s="3"/>
      <c r="D61" s="3"/>
      <c r="E61" s="3"/>
      <c r="F61" s="3"/>
      <c r="G61" s="4"/>
      <c r="H61" s="128" t="s">
        <v>194</v>
      </c>
      <c r="I61" s="145" t="s">
        <v>195</v>
      </c>
      <c r="J61" s="141">
        <f>J62</f>
        <v>29960</v>
      </c>
      <c r="K61" s="141">
        <f aca="true" t="shared" si="4" ref="K61:M62">K62</f>
        <v>29960</v>
      </c>
      <c r="L61" s="124">
        <f>M61-K61</f>
        <v>0</v>
      </c>
      <c r="M61" s="141">
        <f t="shared" si="4"/>
        <v>29960</v>
      </c>
      <c r="N61"/>
    </row>
    <row r="62" spans="1:14" ht="33" customHeight="1">
      <c r="A62" s="3"/>
      <c r="B62" s="3"/>
      <c r="C62" s="3"/>
      <c r="D62" s="3"/>
      <c r="E62" s="3"/>
      <c r="F62" s="3"/>
      <c r="G62" s="4"/>
      <c r="H62" s="92" t="s">
        <v>196</v>
      </c>
      <c r="I62" s="126" t="s">
        <v>116</v>
      </c>
      <c r="J62" s="141">
        <f>J63</f>
        <v>29960</v>
      </c>
      <c r="K62" s="141">
        <f t="shared" si="4"/>
        <v>29960</v>
      </c>
      <c r="L62" s="124">
        <f>M62-K62</f>
        <v>0</v>
      </c>
      <c r="M62" s="141">
        <f t="shared" si="4"/>
        <v>29960</v>
      </c>
      <c r="N62"/>
    </row>
    <row r="63" spans="1:14" ht="30" customHeight="1">
      <c r="A63" s="3"/>
      <c r="B63" s="3"/>
      <c r="C63" s="3"/>
      <c r="D63" s="3"/>
      <c r="E63" s="3"/>
      <c r="F63" s="3"/>
      <c r="G63" s="4"/>
      <c r="H63" s="92" t="s">
        <v>197</v>
      </c>
      <c r="I63" s="126" t="s">
        <v>116</v>
      </c>
      <c r="J63" s="141">
        <v>29960</v>
      </c>
      <c r="K63" s="141">
        <v>29960</v>
      </c>
      <c r="L63" s="124">
        <f>M63-K63</f>
        <v>0</v>
      </c>
      <c r="M63" s="141">
        <v>29960</v>
      </c>
      <c r="N63"/>
    </row>
    <row r="64" spans="1:14" ht="17.25" customHeight="1">
      <c r="A64" s="3"/>
      <c r="B64" s="3"/>
      <c r="C64" s="3"/>
      <c r="D64" s="3"/>
      <c r="E64" s="3"/>
      <c r="F64" s="3"/>
      <c r="G64" s="4"/>
      <c r="H64" s="129" t="s">
        <v>6</v>
      </c>
      <c r="I64" s="127"/>
      <c r="J64" s="107">
        <f>J8+J45</f>
        <v>62795285.6</v>
      </c>
      <c r="K64" s="107">
        <f>K8+K45</f>
        <v>31996828.93</v>
      </c>
      <c r="L64" s="107">
        <f>L8+L45</f>
        <v>32950526.25</v>
      </c>
      <c r="M64" s="107">
        <f>M8+M45</f>
        <v>63711779.08</v>
      </c>
      <c r="N64"/>
    </row>
    <row r="65" spans="1:14" ht="48.75" customHeight="1">
      <c r="A65" s="3"/>
      <c r="B65" s="3"/>
      <c r="C65" s="3"/>
      <c r="D65" s="3"/>
      <c r="E65" s="3"/>
      <c r="F65" s="3"/>
      <c r="G65" s="4"/>
      <c r="H65" s="25"/>
      <c r="I65" s="25" t="s">
        <v>50</v>
      </c>
      <c r="J65" s="103"/>
      <c r="K65" s="103"/>
      <c r="L65" s="103"/>
      <c r="M65" s="53"/>
      <c r="N65"/>
    </row>
    <row r="66" spans="1:14" ht="18.75" customHeight="1">
      <c r="A66" s="3"/>
      <c r="B66" s="3"/>
      <c r="C66" s="3"/>
      <c r="D66" s="3"/>
      <c r="E66" s="3"/>
      <c r="F66" s="3"/>
      <c r="G66" s="4"/>
      <c r="H66" s="26" t="s">
        <v>59</v>
      </c>
      <c r="I66" s="25" t="s">
        <v>51</v>
      </c>
      <c r="J66" s="97">
        <v>1308967.5</v>
      </c>
      <c r="K66" s="104">
        <v>781001.28</v>
      </c>
      <c r="L66" s="97">
        <v>2404.36</v>
      </c>
      <c r="M66" s="17">
        <v>1308967.5</v>
      </c>
      <c r="N66"/>
    </row>
    <row r="67" spans="1:14" ht="18" customHeight="1">
      <c r="A67" s="3"/>
      <c r="B67" s="3"/>
      <c r="C67" s="3"/>
      <c r="D67" s="3"/>
      <c r="E67" s="3"/>
      <c r="F67" s="3"/>
      <c r="G67" s="4"/>
      <c r="H67" s="26" t="s">
        <v>96</v>
      </c>
      <c r="I67" s="25" t="s">
        <v>97</v>
      </c>
      <c r="J67" s="97">
        <v>232400</v>
      </c>
      <c r="K67" s="104">
        <v>132550.97</v>
      </c>
      <c r="L67" s="97">
        <v>202.3</v>
      </c>
      <c r="M67" s="17">
        <v>232400</v>
      </c>
      <c r="N67"/>
    </row>
    <row r="68" spans="1:14" ht="32.25" customHeight="1">
      <c r="A68" s="1" t="s">
        <v>5</v>
      </c>
      <c r="B68" s="1" t="s">
        <v>5</v>
      </c>
      <c r="C68" s="1" t="s">
        <v>5</v>
      </c>
      <c r="D68" s="1" t="s">
        <v>5</v>
      </c>
      <c r="E68" s="1" t="s">
        <v>5</v>
      </c>
      <c r="F68" s="1" t="s">
        <v>5</v>
      </c>
      <c r="G68" s="2" t="s">
        <v>5</v>
      </c>
      <c r="H68" s="26" t="s">
        <v>60</v>
      </c>
      <c r="I68" s="25" t="s">
        <v>52</v>
      </c>
      <c r="J68" s="97">
        <v>558000</v>
      </c>
      <c r="K68" s="104">
        <v>129902.1</v>
      </c>
      <c r="L68" s="97">
        <v>751.98</v>
      </c>
      <c r="M68" s="17">
        <v>558000</v>
      </c>
      <c r="N68"/>
    </row>
    <row r="69" spans="8:14" ht="15">
      <c r="H69" s="28" t="s">
        <v>199</v>
      </c>
      <c r="I69" s="33" t="s">
        <v>200</v>
      </c>
      <c r="J69" s="97">
        <v>29106075.98</v>
      </c>
      <c r="K69" s="104">
        <v>6349986.82</v>
      </c>
      <c r="L69" s="97">
        <v>6579.94</v>
      </c>
      <c r="M69" s="17">
        <v>29106075.98</v>
      </c>
      <c r="N69"/>
    </row>
    <row r="70" spans="8:14" ht="21.75" customHeight="1">
      <c r="H70" s="26" t="s">
        <v>63</v>
      </c>
      <c r="I70" s="25" t="s">
        <v>54</v>
      </c>
      <c r="J70" s="97">
        <v>16418510.95</v>
      </c>
      <c r="K70" s="104">
        <v>11653607.5</v>
      </c>
      <c r="L70" s="97">
        <v>12785.06</v>
      </c>
      <c r="M70" s="17">
        <v>16418510.95</v>
      </c>
      <c r="N70"/>
    </row>
    <row r="71" spans="8:14" ht="17.25" customHeight="1">
      <c r="H71" s="26" t="s">
        <v>64</v>
      </c>
      <c r="I71" s="25" t="s">
        <v>55</v>
      </c>
      <c r="J71" s="97">
        <v>277372.14</v>
      </c>
      <c r="K71" s="104">
        <v>250406.91</v>
      </c>
      <c r="L71" s="97">
        <v>138.89</v>
      </c>
      <c r="M71" s="17">
        <v>277372.14</v>
      </c>
      <c r="N71"/>
    </row>
    <row r="72" spans="8:14" ht="33" customHeight="1">
      <c r="H72" s="26" t="s">
        <v>65</v>
      </c>
      <c r="I72" s="25" t="s">
        <v>56</v>
      </c>
      <c r="J72" s="97">
        <v>16722430.57</v>
      </c>
      <c r="K72" s="104">
        <v>12431865.56</v>
      </c>
      <c r="L72" s="97">
        <v>28202.57</v>
      </c>
      <c r="M72" s="17">
        <v>16722430.57</v>
      </c>
      <c r="N72"/>
    </row>
    <row r="73" spans="8:14" ht="21.75" customHeight="1">
      <c r="H73" s="26" t="s">
        <v>84</v>
      </c>
      <c r="I73" s="142" t="s">
        <v>85</v>
      </c>
      <c r="J73" s="99">
        <v>1816384.83</v>
      </c>
      <c r="K73" s="104">
        <v>1020447</v>
      </c>
      <c r="L73" s="99">
        <v>1975.8</v>
      </c>
      <c r="M73" s="20">
        <v>1661658.23</v>
      </c>
      <c r="N73"/>
    </row>
    <row r="74" spans="8:14" ht="17.25" customHeight="1">
      <c r="H74" s="26" t="s">
        <v>201</v>
      </c>
      <c r="I74" s="142" t="s">
        <v>57</v>
      </c>
      <c r="J74" s="99">
        <v>342500</v>
      </c>
      <c r="K74" s="104">
        <v>272714.89</v>
      </c>
      <c r="L74" s="99"/>
      <c r="M74" s="20">
        <v>342500</v>
      </c>
      <c r="N74"/>
    </row>
    <row r="75" spans="8:14" ht="16.5" customHeight="1">
      <c r="H75" s="25"/>
      <c r="I75" s="31" t="s">
        <v>58</v>
      </c>
      <c r="J75" s="105">
        <f>SUM(J66:J74)</f>
        <v>66782641.97</v>
      </c>
      <c r="K75" s="105">
        <f>SUM(K66:K74)</f>
        <v>33022483.03</v>
      </c>
      <c r="L75" s="105">
        <f>SUM(L66:L73)</f>
        <v>53040.9</v>
      </c>
      <c r="M75" s="32">
        <f>SUM(M66:M74)</f>
        <v>66627915.37</v>
      </c>
      <c r="N75"/>
    </row>
    <row r="76" spans="10:14" ht="31.5" customHeight="1">
      <c r="J76" s="106"/>
      <c r="K76" s="106"/>
      <c r="L76" s="106"/>
      <c r="N76"/>
    </row>
    <row r="77" spans="11:14" ht="18" customHeight="1">
      <c r="K77" s="106"/>
      <c r="L77" s="106"/>
      <c r="M77" s="106"/>
      <c r="N77"/>
    </row>
    <row r="78" spans="11:14" ht="20.25" customHeight="1">
      <c r="K78" s="106"/>
      <c r="L78" s="106"/>
      <c r="M78" s="106"/>
      <c r="N78"/>
    </row>
    <row r="79" ht="18" customHeight="1">
      <c r="N79"/>
    </row>
    <row r="80" ht="15.75" customHeight="1" hidden="1">
      <c r="N80"/>
    </row>
    <row r="81" ht="12.75">
      <c r="N81"/>
    </row>
    <row r="82" ht="12.75">
      <c r="N82"/>
    </row>
    <row r="83" ht="12.75">
      <c r="N83"/>
    </row>
    <row r="84" ht="12.75">
      <c r="N84"/>
    </row>
  </sheetData>
  <sheetProtection/>
  <mergeCells count="7">
    <mergeCell ref="K5:K6"/>
    <mergeCell ref="L5:M5"/>
    <mergeCell ref="H1:M1"/>
    <mergeCell ref="H2:M2"/>
    <mergeCell ref="H5:H6"/>
    <mergeCell ref="I5:I6"/>
    <mergeCell ref="J5:J6"/>
  </mergeCells>
  <printOptions/>
  <pageMargins left="0.5905511811023623" right="0.1968503937007874" top="0.7874015748031497" bottom="0.7874015748031497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H1">
      <selection activeCell="K58" sqref="K58"/>
    </sheetView>
  </sheetViews>
  <sheetFormatPr defaultColWidth="9.00390625" defaultRowHeight="12.75"/>
  <cols>
    <col min="1" max="7" width="0" style="0" hidden="1" customWidth="1"/>
    <col min="8" max="8" width="28.625" style="0" customWidth="1"/>
    <col min="9" max="9" width="41.125" style="0" customWidth="1"/>
    <col min="10" max="10" width="12.50390625" style="0" customWidth="1"/>
    <col min="11" max="11" width="12.00390625" style="64" customWidth="1"/>
    <col min="12" max="12" width="12.50390625" style="64" customWidth="1"/>
    <col min="13" max="13" width="11.125" style="64" customWidth="1"/>
    <col min="14" max="14" width="11.875" style="65" customWidth="1"/>
    <col min="15" max="15" width="12.25390625" style="0" customWidth="1"/>
    <col min="16" max="16" width="10.125" style="0" customWidth="1"/>
  </cols>
  <sheetData>
    <row r="1" spans="8:13" ht="7.5" customHeight="1">
      <c r="H1" s="151"/>
      <c r="I1" s="152"/>
      <c r="J1" s="152"/>
      <c r="K1" s="152"/>
      <c r="L1" s="152"/>
      <c r="M1" s="152"/>
    </row>
    <row r="2" spans="8:13" ht="18.75" customHeight="1">
      <c r="H2" s="153" t="s">
        <v>140</v>
      </c>
      <c r="I2" s="154"/>
      <c r="J2" s="154"/>
      <c r="K2" s="154"/>
      <c r="L2" s="154"/>
      <c r="M2" s="154"/>
    </row>
    <row r="3" spans="8:13" ht="8.25" customHeight="1">
      <c r="H3" s="5"/>
      <c r="I3" s="6"/>
      <c r="J3" s="6"/>
      <c r="K3" s="80"/>
      <c r="L3" s="80"/>
      <c r="M3" s="80"/>
    </row>
    <row r="4" spans="8:13" ht="13.5" customHeight="1">
      <c r="H4" s="8"/>
      <c r="I4" s="7"/>
      <c r="J4" s="7"/>
      <c r="K4" s="81"/>
      <c r="L4" s="81"/>
      <c r="M4" s="85" t="s">
        <v>46</v>
      </c>
    </row>
    <row r="5" spans="1:18" ht="24" customHeight="1">
      <c r="A5" s="1"/>
      <c r="B5" s="1"/>
      <c r="C5" s="1"/>
      <c r="D5" s="1"/>
      <c r="E5" s="1"/>
      <c r="F5" s="1"/>
      <c r="G5" s="2"/>
      <c r="H5" s="155" t="s">
        <v>29</v>
      </c>
      <c r="I5" s="155" t="s">
        <v>30</v>
      </c>
      <c r="J5" s="157" t="s">
        <v>141</v>
      </c>
      <c r="K5" s="147" t="s">
        <v>48</v>
      </c>
      <c r="L5" s="149" t="s">
        <v>47</v>
      </c>
      <c r="M5" s="150"/>
      <c r="N5" s="157" t="s">
        <v>126</v>
      </c>
      <c r="O5" s="147" t="s">
        <v>48</v>
      </c>
      <c r="P5" s="161" t="s">
        <v>98</v>
      </c>
      <c r="Q5" s="157" t="s">
        <v>48</v>
      </c>
      <c r="R5" s="63"/>
    </row>
    <row r="6" spans="1:18" ht="30" customHeight="1">
      <c r="A6" s="1"/>
      <c r="B6" s="1"/>
      <c r="C6" s="1"/>
      <c r="D6" s="1"/>
      <c r="E6" s="1"/>
      <c r="F6" s="1"/>
      <c r="G6" s="2"/>
      <c r="H6" s="156"/>
      <c r="I6" s="156"/>
      <c r="J6" s="158"/>
      <c r="K6" s="148"/>
      <c r="L6" s="86" t="s">
        <v>49</v>
      </c>
      <c r="M6" s="82" t="s">
        <v>127</v>
      </c>
      <c r="N6" s="158"/>
      <c r="O6" s="148"/>
      <c r="P6" s="162"/>
      <c r="Q6" s="158"/>
      <c r="R6" s="11" t="s">
        <v>99</v>
      </c>
    </row>
    <row r="7" spans="1:18" ht="13.5">
      <c r="A7" s="1"/>
      <c r="B7" s="1"/>
      <c r="C7" s="1"/>
      <c r="D7" s="1"/>
      <c r="E7" s="1"/>
      <c r="F7" s="1"/>
      <c r="G7" s="2"/>
      <c r="H7" s="12">
        <v>1</v>
      </c>
      <c r="I7" s="12">
        <v>2</v>
      </c>
      <c r="J7" s="12">
        <v>3</v>
      </c>
      <c r="K7" s="83"/>
      <c r="L7" s="83">
        <v>4</v>
      </c>
      <c r="M7" s="83">
        <v>5</v>
      </c>
      <c r="N7" s="12">
        <v>3</v>
      </c>
      <c r="O7" s="83"/>
      <c r="P7" s="66">
        <v>3</v>
      </c>
      <c r="Q7" s="12"/>
      <c r="R7" s="12">
        <v>5</v>
      </c>
    </row>
    <row r="8" spans="1:18" ht="27">
      <c r="A8" s="3"/>
      <c r="B8" s="3"/>
      <c r="C8" s="3"/>
      <c r="D8" s="3"/>
      <c r="E8" s="3"/>
      <c r="F8" s="3"/>
      <c r="G8" s="4"/>
      <c r="H8" s="22" t="s">
        <v>31</v>
      </c>
      <c r="I8" s="9" t="s">
        <v>8</v>
      </c>
      <c r="J8" s="17">
        <f>J9+J13+J20+J25+J30+J32+J18+J34</f>
        <v>26228.070000000003</v>
      </c>
      <c r="K8" s="17">
        <f>K9+K13+K20+K25+K30+K32+K18+K34</f>
        <v>19835.22</v>
      </c>
      <c r="L8" s="17">
        <f>L9+L13+L20+L25+L30+L32+L18+L34</f>
        <v>5640.520000000001</v>
      </c>
      <c r="M8" s="17">
        <f>M9+M13+M20+M25+M30+M32+M18+M34</f>
        <v>25466.47</v>
      </c>
      <c r="N8" s="17">
        <f>N9+N13+N20+N25+N30+N32+N18</f>
        <v>25769.99</v>
      </c>
      <c r="O8" s="17">
        <f>O9+O13+O20+O25+O30+O32+O18</f>
        <v>17529.81</v>
      </c>
      <c r="P8" s="67">
        <f>P9+P13+P20+P25+P30+P32</f>
        <v>22591.68</v>
      </c>
      <c r="Q8" s="17">
        <f>Q9+Q13+Q20+Q25+Q30+Q32</f>
        <v>16456.03</v>
      </c>
      <c r="R8" s="17">
        <f>R9+R13+R20+R25+R30+R32</f>
        <v>25443.620000000003</v>
      </c>
    </row>
    <row r="9" spans="1:18" ht="18">
      <c r="A9" s="3"/>
      <c r="B9" s="3"/>
      <c r="C9" s="3"/>
      <c r="D9" s="3"/>
      <c r="E9" s="3"/>
      <c r="F9" s="3"/>
      <c r="G9" s="4"/>
      <c r="H9" s="41" t="s">
        <v>32</v>
      </c>
      <c r="I9" s="42" t="s">
        <v>9</v>
      </c>
      <c r="J9" s="17">
        <f aca="true" t="shared" si="0" ref="J9:R9">SUM(J10:J12)</f>
        <v>21110</v>
      </c>
      <c r="K9" s="17">
        <f t="shared" si="0"/>
        <v>17812.6</v>
      </c>
      <c r="L9" s="17">
        <f t="shared" si="0"/>
        <v>3222.4000000000015</v>
      </c>
      <c r="M9" s="17">
        <f t="shared" si="0"/>
        <v>21035</v>
      </c>
      <c r="N9" s="17">
        <f t="shared" si="0"/>
        <v>21110</v>
      </c>
      <c r="O9" s="17">
        <f t="shared" si="0"/>
        <v>14796.83</v>
      </c>
      <c r="P9" s="67">
        <f t="shared" si="0"/>
        <v>17451.86</v>
      </c>
      <c r="Q9" s="17">
        <f t="shared" si="0"/>
        <v>14119.44</v>
      </c>
      <c r="R9" s="17">
        <f t="shared" si="0"/>
        <v>20636.840000000004</v>
      </c>
    </row>
    <row r="10" spans="1:18" ht="124.5">
      <c r="A10" s="3"/>
      <c r="B10" s="3"/>
      <c r="C10" s="3"/>
      <c r="D10" s="3"/>
      <c r="E10" s="3"/>
      <c r="F10" s="3"/>
      <c r="G10" s="4"/>
      <c r="H10" s="41" t="s">
        <v>39</v>
      </c>
      <c r="I10" s="43" t="s">
        <v>40</v>
      </c>
      <c r="J10" s="17">
        <v>21000</v>
      </c>
      <c r="K10" s="17">
        <v>17595.94</v>
      </c>
      <c r="L10" s="17">
        <f>M10-K10</f>
        <v>3404.0600000000013</v>
      </c>
      <c r="M10" s="17">
        <v>21000</v>
      </c>
      <c r="N10" s="17">
        <v>21000</v>
      </c>
      <c r="O10" s="17">
        <v>14770.17</v>
      </c>
      <c r="P10" s="67">
        <v>17251.86</v>
      </c>
      <c r="Q10" s="17">
        <v>14029.43</v>
      </c>
      <c r="R10" s="17">
        <v>20544.58</v>
      </c>
    </row>
    <row r="11" spans="1:18" ht="99" customHeight="1">
      <c r="A11" s="3" t="s">
        <v>7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13</v>
      </c>
      <c r="G11" s="4" t="s">
        <v>13</v>
      </c>
      <c r="H11" s="41" t="s">
        <v>43</v>
      </c>
      <c r="I11" s="43" t="s">
        <v>100</v>
      </c>
      <c r="J11" s="17">
        <v>70</v>
      </c>
      <c r="K11" s="17">
        <v>0</v>
      </c>
      <c r="L11" s="17">
        <f aca="true" t="shared" si="1" ref="L11:L24">M11-K11</f>
        <v>5</v>
      </c>
      <c r="M11" s="17">
        <v>5</v>
      </c>
      <c r="N11" s="17">
        <v>70</v>
      </c>
      <c r="O11" s="17">
        <v>4.05</v>
      </c>
      <c r="P11" s="67">
        <v>200</v>
      </c>
      <c r="Q11" s="17">
        <v>58.83</v>
      </c>
      <c r="R11" s="16">
        <v>59.06</v>
      </c>
    </row>
    <row r="12" spans="1:18" ht="67.5" customHeight="1">
      <c r="A12" s="3"/>
      <c r="B12" s="3"/>
      <c r="C12" s="3"/>
      <c r="D12" s="3"/>
      <c r="E12" s="3"/>
      <c r="F12" s="3"/>
      <c r="G12" s="4"/>
      <c r="H12" s="22" t="s">
        <v>45</v>
      </c>
      <c r="I12" s="14" t="s">
        <v>44</v>
      </c>
      <c r="J12" s="17">
        <v>40</v>
      </c>
      <c r="K12" s="17">
        <v>216.66</v>
      </c>
      <c r="L12" s="17">
        <f t="shared" si="1"/>
        <v>-186.66</v>
      </c>
      <c r="M12" s="17">
        <v>30</v>
      </c>
      <c r="N12" s="17">
        <v>40</v>
      </c>
      <c r="O12" s="17">
        <v>22.61</v>
      </c>
      <c r="P12" s="67">
        <v>0</v>
      </c>
      <c r="Q12" s="17">
        <v>31.18</v>
      </c>
      <c r="R12" s="16">
        <v>33.2</v>
      </c>
    </row>
    <row r="13" spans="1:18" ht="49.5" customHeight="1">
      <c r="A13" s="3"/>
      <c r="B13" s="3"/>
      <c r="C13" s="3"/>
      <c r="D13" s="3"/>
      <c r="E13" s="3"/>
      <c r="F13" s="3"/>
      <c r="G13" s="4"/>
      <c r="H13" s="41" t="s">
        <v>66</v>
      </c>
      <c r="I13" s="43" t="s">
        <v>67</v>
      </c>
      <c r="J13" s="17">
        <f>SUM(J14:J17)</f>
        <v>1213.65</v>
      </c>
      <c r="K13" s="17">
        <f>SUM(K14:K17)</f>
        <v>800.8100000000001</v>
      </c>
      <c r="L13" s="17">
        <f t="shared" si="1"/>
        <v>375.2500000000001</v>
      </c>
      <c r="M13" s="17">
        <f aca="true" t="shared" si="2" ref="M13:R13">SUM(M14:M17)</f>
        <v>1176.0600000000002</v>
      </c>
      <c r="N13" s="17">
        <f t="shared" si="2"/>
        <v>1175.97</v>
      </c>
      <c r="O13" s="17">
        <f t="shared" si="2"/>
        <v>868.6199999999999</v>
      </c>
      <c r="P13" s="67">
        <f t="shared" si="2"/>
        <v>946.39</v>
      </c>
      <c r="Q13" s="17">
        <f t="shared" si="2"/>
        <v>744.0199999999999</v>
      </c>
      <c r="R13" s="17">
        <f t="shared" si="2"/>
        <v>965.95</v>
      </c>
    </row>
    <row r="14" spans="1:18" ht="187.5" customHeight="1">
      <c r="A14" s="3"/>
      <c r="B14" s="3"/>
      <c r="C14" s="3"/>
      <c r="D14" s="3"/>
      <c r="E14" s="3"/>
      <c r="F14" s="3"/>
      <c r="G14" s="4"/>
      <c r="H14" s="44" t="s">
        <v>142</v>
      </c>
      <c r="I14" s="43" t="s">
        <v>143</v>
      </c>
      <c r="J14" s="17">
        <v>556.14</v>
      </c>
      <c r="K14" s="17">
        <v>373.34</v>
      </c>
      <c r="L14" s="17">
        <f t="shared" si="1"/>
        <v>163.79000000000002</v>
      </c>
      <c r="M14" s="17">
        <v>537.13</v>
      </c>
      <c r="N14" s="17">
        <v>537.13</v>
      </c>
      <c r="O14" s="17">
        <v>393.21</v>
      </c>
      <c r="P14" s="67">
        <v>358.02</v>
      </c>
      <c r="Q14" s="17">
        <v>324.01</v>
      </c>
      <c r="R14" s="16">
        <v>400</v>
      </c>
    </row>
    <row r="15" spans="1:18" ht="222" customHeight="1">
      <c r="A15" s="3"/>
      <c r="B15" s="3"/>
      <c r="C15" s="3"/>
      <c r="D15" s="3"/>
      <c r="E15" s="3"/>
      <c r="F15" s="3"/>
      <c r="G15" s="4"/>
      <c r="H15" s="44" t="s">
        <v>144</v>
      </c>
      <c r="I15" s="43" t="s">
        <v>145</v>
      </c>
      <c r="J15" s="17">
        <v>2.86</v>
      </c>
      <c r="K15" s="17">
        <v>2.58</v>
      </c>
      <c r="L15" s="17">
        <f t="shared" si="1"/>
        <v>0.41000000000000014</v>
      </c>
      <c r="M15" s="17">
        <v>2.99</v>
      </c>
      <c r="N15" s="17">
        <v>2.9</v>
      </c>
      <c r="O15" s="17">
        <v>2.99</v>
      </c>
      <c r="P15" s="67">
        <v>2.58</v>
      </c>
      <c r="Q15" s="17">
        <v>2.94</v>
      </c>
      <c r="R15" s="16">
        <v>4</v>
      </c>
    </row>
    <row r="16" spans="1:18" ht="189" customHeight="1">
      <c r="A16" s="3"/>
      <c r="B16" s="3"/>
      <c r="C16" s="3"/>
      <c r="D16" s="3"/>
      <c r="E16" s="3"/>
      <c r="F16" s="3"/>
      <c r="G16" s="4"/>
      <c r="H16" s="44" t="s">
        <v>146</v>
      </c>
      <c r="I16" s="43" t="s">
        <v>147</v>
      </c>
      <c r="J16" s="17">
        <v>726.42</v>
      </c>
      <c r="K16" s="17">
        <v>497.81</v>
      </c>
      <c r="L16" s="17">
        <f t="shared" si="1"/>
        <v>221.68</v>
      </c>
      <c r="M16" s="17">
        <v>719.49</v>
      </c>
      <c r="N16" s="17">
        <v>719.49</v>
      </c>
      <c r="O16" s="17">
        <v>538.92</v>
      </c>
      <c r="P16" s="67">
        <v>654.95</v>
      </c>
      <c r="Q16" s="17">
        <v>489.65</v>
      </c>
      <c r="R16" s="16">
        <v>654.95</v>
      </c>
    </row>
    <row r="17" spans="1:18" ht="189" customHeight="1">
      <c r="A17" s="3"/>
      <c r="B17" s="3"/>
      <c r="C17" s="3"/>
      <c r="D17" s="3"/>
      <c r="E17" s="3"/>
      <c r="F17" s="3"/>
      <c r="G17" s="4"/>
      <c r="H17" s="44" t="s">
        <v>148</v>
      </c>
      <c r="I17" s="43" t="s">
        <v>149</v>
      </c>
      <c r="J17" s="17">
        <v>-71.77</v>
      </c>
      <c r="K17" s="17">
        <v>-72.92</v>
      </c>
      <c r="L17" s="17">
        <f t="shared" si="1"/>
        <v>-10.629999999999995</v>
      </c>
      <c r="M17" s="17">
        <v>-83.55</v>
      </c>
      <c r="N17" s="17">
        <v>-83.55</v>
      </c>
      <c r="O17" s="17">
        <v>-66.5</v>
      </c>
      <c r="P17" s="67">
        <v>-69.16</v>
      </c>
      <c r="Q17" s="17">
        <v>-72.58</v>
      </c>
      <c r="R17" s="16">
        <v>-93</v>
      </c>
    </row>
    <row r="18" spans="1:18" s="64" customFormat="1" ht="20.25" customHeight="1">
      <c r="A18" s="75"/>
      <c r="B18" s="75"/>
      <c r="C18" s="75"/>
      <c r="D18" s="75"/>
      <c r="E18" s="75"/>
      <c r="F18" s="75"/>
      <c r="G18" s="76"/>
      <c r="H18" s="88" t="s">
        <v>139</v>
      </c>
      <c r="I18" s="77" t="s">
        <v>128</v>
      </c>
      <c r="J18" s="78">
        <f>J19</f>
        <v>11.27</v>
      </c>
      <c r="K18" s="78">
        <f>K19</f>
        <v>11.27</v>
      </c>
      <c r="L18" s="78">
        <f>L19</f>
        <v>0</v>
      </c>
      <c r="M18" s="78">
        <v>5</v>
      </c>
      <c r="N18" s="78">
        <f>N19</f>
        <v>5</v>
      </c>
      <c r="O18" s="78">
        <f>O19</f>
        <v>5</v>
      </c>
      <c r="P18" s="78">
        <f>P19</f>
        <v>0</v>
      </c>
      <c r="Q18" s="78">
        <f>Q19</f>
        <v>0</v>
      </c>
      <c r="R18" s="78">
        <f>R19</f>
        <v>0</v>
      </c>
    </row>
    <row r="19" spans="1:18" s="64" customFormat="1" ht="15" customHeight="1">
      <c r="A19" s="75"/>
      <c r="B19" s="75"/>
      <c r="C19" s="75"/>
      <c r="D19" s="75"/>
      <c r="E19" s="75"/>
      <c r="F19" s="75"/>
      <c r="G19" s="76"/>
      <c r="H19" s="89" t="s">
        <v>131</v>
      </c>
      <c r="I19" s="77" t="s">
        <v>129</v>
      </c>
      <c r="J19" s="78">
        <v>11.27</v>
      </c>
      <c r="K19" s="78">
        <v>11.27</v>
      </c>
      <c r="L19" s="17">
        <v>0</v>
      </c>
      <c r="M19" s="17">
        <v>11.27</v>
      </c>
      <c r="N19" s="78">
        <v>5</v>
      </c>
      <c r="O19" s="78">
        <v>5</v>
      </c>
      <c r="P19" s="17"/>
      <c r="Q19" s="17"/>
      <c r="R19" s="17"/>
    </row>
    <row r="20" spans="1:18" ht="21.75" customHeight="1">
      <c r="A20" s="3"/>
      <c r="B20" s="3"/>
      <c r="C20" s="3"/>
      <c r="D20" s="3"/>
      <c r="E20" s="3"/>
      <c r="F20" s="3"/>
      <c r="G20" s="4"/>
      <c r="H20" s="41" t="s">
        <v>34</v>
      </c>
      <c r="I20" s="43" t="s">
        <v>16</v>
      </c>
      <c r="J20" s="17">
        <f>J21+J22</f>
        <v>2810</v>
      </c>
      <c r="K20" s="17">
        <f>K21+K22</f>
        <v>637.47</v>
      </c>
      <c r="L20" s="17">
        <f t="shared" si="1"/>
        <v>1562.53</v>
      </c>
      <c r="M20" s="17">
        <f aca="true" t="shared" si="3" ref="M20:R20">M21+M22</f>
        <v>2200</v>
      </c>
      <c r="N20" s="17">
        <f t="shared" si="3"/>
        <v>2080</v>
      </c>
      <c r="O20" s="17">
        <f t="shared" si="3"/>
        <v>826.16</v>
      </c>
      <c r="P20" s="67">
        <f t="shared" si="3"/>
        <v>2980</v>
      </c>
      <c r="Q20" s="17">
        <f t="shared" si="3"/>
        <v>528.84</v>
      </c>
      <c r="R20" s="17">
        <f t="shared" si="3"/>
        <v>1937.7300000000002</v>
      </c>
    </row>
    <row r="21" spans="1:18" ht="61.5" customHeight="1">
      <c r="A21" s="3" t="s">
        <v>7</v>
      </c>
      <c r="B21" s="3" t="s">
        <v>10</v>
      </c>
      <c r="C21" s="3" t="s">
        <v>11</v>
      </c>
      <c r="D21" s="3" t="s">
        <v>12</v>
      </c>
      <c r="E21" s="3" t="s">
        <v>14</v>
      </c>
      <c r="F21" s="3" t="s">
        <v>15</v>
      </c>
      <c r="G21" s="4" t="s">
        <v>15</v>
      </c>
      <c r="H21" s="41" t="s">
        <v>78</v>
      </c>
      <c r="I21" s="43" t="s">
        <v>101</v>
      </c>
      <c r="J21" s="17">
        <v>650</v>
      </c>
      <c r="K21" s="17">
        <v>127.66</v>
      </c>
      <c r="L21" s="17">
        <f t="shared" si="1"/>
        <v>372.34000000000003</v>
      </c>
      <c r="M21" s="17">
        <v>500</v>
      </c>
      <c r="N21" s="17">
        <v>500</v>
      </c>
      <c r="O21" s="17">
        <v>154.15</v>
      </c>
      <c r="P21" s="67">
        <v>350</v>
      </c>
      <c r="Q21" s="17">
        <v>55.97</v>
      </c>
      <c r="R21" s="17">
        <v>487.97</v>
      </c>
    </row>
    <row r="22" spans="1:18" ht="18">
      <c r="A22" s="3"/>
      <c r="B22" s="3"/>
      <c r="C22" s="3"/>
      <c r="D22" s="3"/>
      <c r="E22" s="3"/>
      <c r="F22" s="3"/>
      <c r="G22" s="4"/>
      <c r="H22" s="41" t="s">
        <v>35</v>
      </c>
      <c r="I22" s="43" t="s">
        <v>21</v>
      </c>
      <c r="J22" s="17">
        <f>SUM(J23:J24)</f>
        <v>2160</v>
      </c>
      <c r="K22" s="17">
        <f>SUM(K23:K24)</f>
        <v>509.81</v>
      </c>
      <c r="L22" s="17">
        <f t="shared" si="1"/>
        <v>1190.19</v>
      </c>
      <c r="M22" s="17">
        <f>M23+M24</f>
        <v>1700</v>
      </c>
      <c r="N22" s="17">
        <f>SUM(N23:N24)</f>
        <v>1580</v>
      </c>
      <c r="O22" s="17">
        <f>SUM(O23:O24)</f>
        <v>672.01</v>
      </c>
      <c r="P22" s="67">
        <f>SUM(P23:P24)</f>
        <v>2630</v>
      </c>
      <c r="Q22" s="17">
        <f>SUM(Q23:Q24)</f>
        <v>472.87</v>
      </c>
      <c r="R22" s="16">
        <f>R23+R24</f>
        <v>1449.7600000000002</v>
      </c>
    </row>
    <row r="23" spans="1:18" ht="45.75" customHeight="1">
      <c r="A23" s="3"/>
      <c r="B23" s="3"/>
      <c r="C23" s="3"/>
      <c r="D23" s="3"/>
      <c r="E23" s="3"/>
      <c r="F23" s="3"/>
      <c r="G23" s="4"/>
      <c r="H23" s="41" t="s">
        <v>102</v>
      </c>
      <c r="I23" s="43" t="s">
        <v>76</v>
      </c>
      <c r="J23" s="17">
        <v>600</v>
      </c>
      <c r="K23" s="17">
        <v>528.01</v>
      </c>
      <c r="L23" s="17">
        <f t="shared" si="1"/>
        <v>-28.00999999999999</v>
      </c>
      <c r="M23" s="17">
        <v>500</v>
      </c>
      <c r="N23" s="17">
        <v>580</v>
      </c>
      <c r="O23" s="17">
        <v>381.59</v>
      </c>
      <c r="P23" s="67">
        <v>1580</v>
      </c>
      <c r="Q23" s="17">
        <v>427.02</v>
      </c>
      <c r="R23" s="17">
        <v>558.82</v>
      </c>
    </row>
    <row r="24" spans="1:18" ht="60.75" customHeight="1">
      <c r="A24" s="3" t="s">
        <v>7</v>
      </c>
      <c r="B24" s="3" t="s">
        <v>10</v>
      </c>
      <c r="C24" s="3" t="s">
        <v>17</v>
      </c>
      <c r="D24" s="3" t="s">
        <v>18</v>
      </c>
      <c r="E24" s="3" t="s">
        <v>19</v>
      </c>
      <c r="F24" s="3" t="s">
        <v>19</v>
      </c>
      <c r="G24" s="4" t="s">
        <v>20</v>
      </c>
      <c r="H24" s="41" t="s">
        <v>103</v>
      </c>
      <c r="I24" s="43" t="s">
        <v>77</v>
      </c>
      <c r="J24" s="17">
        <v>1560</v>
      </c>
      <c r="K24" s="17">
        <v>-18.2</v>
      </c>
      <c r="L24" s="17">
        <f t="shared" si="1"/>
        <v>1218.2</v>
      </c>
      <c r="M24" s="17">
        <v>1200</v>
      </c>
      <c r="N24" s="17">
        <v>1000</v>
      </c>
      <c r="O24" s="17">
        <v>290.42</v>
      </c>
      <c r="P24" s="67">
        <v>1050</v>
      </c>
      <c r="Q24" s="17">
        <v>45.85</v>
      </c>
      <c r="R24" s="16">
        <v>890.94</v>
      </c>
    </row>
    <row r="25" spans="1:18" ht="64.5" customHeight="1">
      <c r="A25" s="3"/>
      <c r="B25" s="3"/>
      <c r="C25" s="3"/>
      <c r="D25" s="3"/>
      <c r="E25" s="3"/>
      <c r="F25" s="3"/>
      <c r="G25" s="4"/>
      <c r="H25" s="22" t="s">
        <v>36</v>
      </c>
      <c r="I25" s="14" t="s">
        <v>26</v>
      </c>
      <c r="J25" s="17">
        <f>SUM(J26:J29)</f>
        <v>533.15</v>
      </c>
      <c r="K25" s="17">
        <f>SUM(K26:K29)</f>
        <v>417.53</v>
      </c>
      <c r="L25" s="17">
        <f>SUM(L26:L29)</f>
        <v>140.37</v>
      </c>
      <c r="M25" s="17">
        <f>SUM(M26:M29)</f>
        <v>557.9</v>
      </c>
      <c r="N25" s="17">
        <f>SUM(N26:N28)</f>
        <v>959.27</v>
      </c>
      <c r="O25" s="17">
        <f>SUM(O26:O28)</f>
        <v>589.0799999999999</v>
      </c>
      <c r="P25" s="67">
        <f>SUM(P26:P28)</f>
        <v>798.43</v>
      </c>
      <c r="Q25" s="17">
        <f>SUM(Q26:Q28)</f>
        <v>647.4599999999999</v>
      </c>
      <c r="R25" s="17">
        <f>SUM(R26:R28)</f>
        <v>890.02</v>
      </c>
    </row>
    <row r="26" spans="1:18" ht="111" customHeight="1">
      <c r="A26" s="3"/>
      <c r="B26" s="3"/>
      <c r="C26" s="3"/>
      <c r="D26" s="3"/>
      <c r="E26" s="3"/>
      <c r="F26" s="3"/>
      <c r="G26" s="4"/>
      <c r="H26" s="22" t="s">
        <v>86</v>
      </c>
      <c r="I26" s="43" t="s">
        <v>104</v>
      </c>
      <c r="J26" s="17">
        <v>500</v>
      </c>
      <c r="K26" s="17">
        <v>332.31</v>
      </c>
      <c r="L26" s="17">
        <f>M26-K26</f>
        <v>167.69</v>
      </c>
      <c r="M26" s="17">
        <v>500</v>
      </c>
      <c r="N26" s="17">
        <v>500</v>
      </c>
      <c r="O26" s="17">
        <v>285.81</v>
      </c>
      <c r="P26" s="67">
        <v>542.43</v>
      </c>
      <c r="Q26" s="17">
        <v>419.67</v>
      </c>
      <c r="R26" s="16">
        <v>587.38</v>
      </c>
    </row>
    <row r="27" spans="1:18" ht="96" customHeight="1">
      <c r="A27" s="3" t="s">
        <v>7</v>
      </c>
      <c r="B27" s="3" t="s">
        <v>10</v>
      </c>
      <c r="C27" s="3" t="s">
        <v>17</v>
      </c>
      <c r="D27" s="3" t="s">
        <v>22</v>
      </c>
      <c r="E27" s="3" t="s">
        <v>23</v>
      </c>
      <c r="F27" s="3" t="s">
        <v>24</v>
      </c>
      <c r="G27" s="4" t="s">
        <v>25</v>
      </c>
      <c r="H27" s="22" t="s">
        <v>80</v>
      </c>
      <c r="I27" s="43" t="s">
        <v>105</v>
      </c>
      <c r="J27" s="17">
        <v>9.4</v>
      </c>
      <c r="K27" s="17">
        <v>9.4</v>
      </c>
      <c r="L27" s="17">
        <v>0</v>
      </c>
      <c r="M27" s="17">
        <v>9.4</v>
      </c>
      <c r="N27" s="17">
        <v>339.27</v>
      </c>
      <c r="O27" s="17">
        <v>246.35</v>
      </c>
      <c r="P27" s="67">
        <v>136</v>
      </c>
      <c r="Q27" s="17">
        <v>149.64</v>
      </c>
      <c r="R27" s="16">
        <v>200.1</v>
      </c>
    </row>
    <row r="28" spans="1:18" ht="126" customHeight="1">
      <c r="A28" s="3"/>
      <c r="B28" s="3"/>
      <c r="C28" s="3"/>
      <c r="D28" s="3"/>
      <c r="E28" s="3"/>
      <c r="F28" s="3"/>
      <c r="G28" s="4"/>
      <c r="H28" s="22" t="s">
        <v>81</v>
      </c>
      <c r="I28" s="43" t="s">
        <v>106</v>
      </c>
      <c r="J28" s="17">
        <v>23.75</v>
      </c>
      <c r="K28" s="17">
        <v>23.75</v>
      </c>
      <c r="L28" s="17">
        <f>M28-K28</f>
        <v>0</v>
      </c>
      <c r="M28" s="17">
        <v>23.75</v>
      </c>
      <c r="N28" s="17">
        <v>120</v>
      </c>
      <c r="O28" s="17">
        <v>56.92</v>
      </c>
      <c r="P28" s="67">
        <v>120</v>
      </c>
      <c r="Q28" s="17">
        <v>78.15</v>
      </c>
      <c r="R28" s="16">
        <v>102.54</v>
      </c>
    </row>
    <row r="29" spans="1:18" ht="126" customHeight="1">
      <c r="A29" s="3"/>
      <c r="B29" s="3"/>
      <c r="C29" s="3"/>
      <c r="D29" s="3"/>
      <c r="E29" s="3"/>
      <c r="F29" s="3"/>
      <c r="G29" s="4"/>
      <c r="H29" s="22" t="s">
        <v>151</v>
      </c>
      <c r="I29" s="43" t="s">
        <v>106</v>
      </c>
      <c r="J29" s="17">
        <v>0</v>
      </c>
      <c r="K29" s="17">
        <v>52.07</v>
      </c>
      <c r="L29" s="17">
        <f>M29-K29</f>
        <v>-27.32</v>
      </c>
      <c r="M29" s="17">
        <v>24.75</v>
      </c>
      <c r="N29" s="17"/>
      <c r="O29" s="17"/>
      <c r="P29" s="67"/>
      <c r="Q29" s="17"/>
      <c r="R29" s="16"/>
    </row>
    <row r="30" spans="1:18" ht="34.5" customHeight="1">
      <c r="A30" s="3"/>
      <c r="B30" s="3"/>
      <c r="C30" s="3"/>
      <c r="D30" s="3"/>
      <c r="E30" s="3"/>
      <c r="F30" s="3"/>
      <c r="G30" s="4"/>
      <c r="H30" s="23" t="s">
        <v>41</v>
      </c>
      <c r="I30" s="18" t="s">
        <v>42</v>
      </c>
      <c r="J30" s="17">
        <f>SUM(J31:J31)</f>
        <v>300</v>
      </c>
      <c r="K30" s="17">
        <f>SUM(K31:K31)</f>
        <v>143.33</v>
      </c>
      <c r="L30" s="17">
        <f>L31</f>
        <v>201.67</v>
      </c>
      <c r="M30" s="17">
        <f aca="true" t="shared" si="4" ref="M30:R30">SUM(M31:M31)</f>
        <v>345</v>
      </c>
      <c r="N30" s="17">
        <f t="shared" si="4"/>
        <v>349.75</v>
      </c>
      <c r="O30" s="17">
        <f t="shared" si="4"/>
        <v>298.85</v>
      </c>
      <c r="P30" s="67">
        <f t="shared" si="4"/>
        <v>295</v>
      </c>
      <c r="Q30" s="17">
        <f t="shared" si="4"/>
        <v>302.05</v>
      </c>
      <c r="R30" s="17">
        <f t="shared" si="4"/>
        <v>441.48</v>
      </c>
    </row>
    <row r="31" spans="1:18" ht="47.25" customHeight="1">
      <c r="A31" s="3"/>
      <c r="B31" s="3"/>
      <c r="C31" s="3"/>
      <c r="D31" s="3"/>
      <c r="E31" s="3"/>
      <c r="F31" s="3"/>
      <c r="G31" s="4"/>
      <c r="H31" s="23" t="s">
        <v>150</v>
      </c>
      <c r="I31" s="46" t="s">
        <v>107</v>
      </c>
      <c r="J31" s="19">
        <v>300</v>
      </c>
      <c r="K31" s="19">
        <v>143.33</v>
      </c>
      <c r="L31" s="19">
        <f>M31-K31</f>
        <v>201.67</v>
      </c>
      <c r="M31" s="49">
        <v>345</v>
      </c>
      <c r="N31" s="19">
        <v>349.75</v>
      </c>
      <c r="O31" s="19">
        <v>298.85</v>
      </c>
      <c r="P31" s="68">
        <v>295</v>
      </c>
      <c r="Q31" s="19">
        <v>302.05</v>
      </c>
      <c r="R31" s="21">
        <v>441.48</v>
      </c>
    </row>
    <row r="32" spans="1:18" ht="30.75" customHeight="1">
      <c r="A32" s="3"/>
      <c r="B32" s="3"/>
      <c r="C32" s="3"/>
      <c r="D32" s="3"/>
      <c r="E32" s="3"/>
      <c r="F32" s="3"/>
      <c r="G32" s="4"/>
      <c r="H32" s="22" t="s">
        <v>33</v>
      </c>
      <c r="I32" s="14" t="s">
        <v>27</v>
      </c>
      <c r="J32" s="17">
        <f aca="true" t="shared" si="5" ref="J32:O32">J33</f>
        <v>250</v>
      </c>
      <c r="K32" s="17">
        <f t="shared" si="5"/>
        <v>9.21</v>
      </c>
      <c r="L32" s="17">
        <f t="shared" si="5"/>
        <v>138.29999999999998</v>
      </c>
      <c r="M32" s="17">
        <f t="shared" si="5"/>
        <v>147.51</v>
      </c>
      <c r="N32" s="17">
        <f t="shared" si="5"/>
        <v>90</v>
      </c>
      <c r="O32" s="17">
        <f t="shared" si="5"/>
        <v>145.27</v>
      </c>
      <c r="P32" s="67">
        <f>P33</f>
        <v>120</v>
      </c>
      <c r="Q32" s="17">
        <f>Q33</f>
        <v>114.22</v>
      </c>
      <c r="R32" s="17">
        <f>R33</f>
        <v>571.6</v>
      </c>
    </row>
    <row r="33" spans="1:18" ht="66.75" customHeight="1">
      <c r="A33" s="3"/>
      <c r="B33" s="3"/>
      <c r="C33" s="3"/>
      <c r="D33" s="3"/>
      <c r="E33" s="3"/>
      <c r="F33" s="3"/>
      <c r="G33" s="4"/>
      <c r="H33" s="22" t="s">
        <v>79</v>
      </c>
      <c r="I33" s="43" t="s">
        <v>121</v>
      </c>
      <c r="J33" s="17">
        <v>250</v>
      </c>
      <c r="K33" s="17">
        <v>9.21</v>
      </c>
      <c r="L33" s="17">
        <f>M33-K33</f>
        <v>138.29999999999998</v>
      </c>
      <c r="M33" s="17">
        <v>147.51</v>
      </c>
      <c r="N33" s="17">
        <v>90</v>
      </c>
      <c r="O33" s="17">
        <v>145.27</v>
      </c>
      <c r="P33" s="67">
        <v>120</v>
      </c>
      <c r="Q33" s="17">
        <v>114.22</v>
      </c>
      <c r="R33" s="16">
        <v>571.6</v>
      </c>
    </row>
    <row r="34" spans="1:18" ht="30.75" customHeight="1">
      <c r="A34" s="3"/>
      <c r="B34" s="3"/>
      <c r="C34" s="3"/>
      <c r="D34" s="3"/>
      <c r="E34" s="3"/>
      <c r="F34" s="3"/>
      <c r="G34" s="4"/>
      <c r="H34" s="22" t="s">
        <v>153</v>
      </c>
      <c r="I34" s="43" t="s">
        <v>152</v>
      </c>
      <c r="J34" s="17">
        <f>J35</f>
        <v>0</v>
      </c>
      <c r="K34" s="17">
        <f>K35</f>
        <v>3</v>
      </c>
      <c r="L34" s="17">
        <f>L35</f>
        <v>0</v>
      </c>
      <c r="M34" s="17">
        <f>M35</f>
        <v>0</v>
      </c>
      <c r="N34" s="17"/>
      <c r="O34" s="17"/>
      <c r="P34" s="67"/>
      <c r="Q34" s="17"/>
      <c r="R34" s="16"/>
    </row>
    <row r="35" spans="1:18" ht="109.5" customHeight="1">
      <c r="A35" s="3"/>
      <c r="B35" s="3"/>
      <c r="C35" s="3"/>
      <c r="D35" s="3"/>
      <c r="E35" s="3"/>
      <c r="F35" s="3"/>
      <c r="G35" s="4"/>
      <c r="H35" s="91">
        <v>9.241161012301E+19</v>
      </c>
      <c r="I35" s="43" t="s">
        <v>154</v>
      </c>
      <c r="J35" s="17"/>
      <c r="K35" s="17">
        <v>3</v>
      </c>
      <c r="L35" s="17"/>
      <c r="M35" s="17"/>
      <c r="N35" s="17"/>
      <c r="O35" s="17"/>
      <c r="P35" s="67"/>
      <c r="Q35" s="17"/>
      <c r="R35" s="16"/>
    </row>
    <row r="36" spans="1:18" ht="21" customHeight="1">
      <c r="A36" s="3"/>
      <c r="B36" s="3"/>
      <c r="C36" s="3"/>
      <c r="D36" s="3"/>
      <c r="E36" s="3"/>
      <c r="F36" s="3"/>
      <c r="G36" s="4"/>
      <c r="H36" s="22" t="s">
        <v>37</v>
      </c>
      <c r="I36" s="14" t="s">
        <v>3</v>
      </c>
      <c r="J36" s="17">
        <f aca="true" t="shared" si="6" ref="J36:R36">J37</f>
        <v>22855.99</v>
      </c>
      <c r="K36" s="17">
        <f t="shared" si="6"/>
        <v>7944.790000000001</v>
      </c>
      <c r="L36" s="17">
        <f t="shared" si="6"/>
        <v>125240.43</v>
      </c>
      <c r="M36" s="17">
        <f t="shared" si="6"/>
        <v>133185.22</v>
      </c>
      <c r="N36" s="17">
        <f t="shared" si="6"/>
        <v>133177.9</v>
      </c>
      <c r="O36" s="17">
        <f t="shared" si="6"/>
        <v>34675.159999999996</v>
      </c>
      <c r="P36" s="17">
        <f t="shared" si="6"/>
        <v>22921.83</v>
      </c>
      <c r="Q36" s="17">
        <f t="shared" si="6"/>
        <v>9289.45</v>
      </c>
      <c r="R36" s="17">
        <f t="shared" si="6"/>
        <v>22921.83</v>
      </c>
    </row>
    <row r="37" spans="1:18" ht="36" customHeight="1">
      <c r="A37" s="3" t="s">
        <v>7</v>
      </c>
      <c r="B37" s="3" t="s">
        <v>10</v>
      </c>
      <c r="C37" s="3" t="s">
        <v>28</v>
      </c>
      <c r="D37" s="3" t="s">
        <v>0</v>
      </c>
      <c r="E37" s="3" t="s">
        <v>1</v>
      </c>
      <c r="F37" s="3" t="s">
        <v>2</v>
      </c>
      <c r="G37" s="4" t="s">
        <v>2</v>
      </c>
      <c r="H37" s="22" t="s">
        <v>38</v>
      </c>
      <c r="I37" s="14" t="s">
        <v>4</v>
      </c>
      <c r="J37" s="17">
        <f>J38+J39+J40+J44+J46</f>
        <v>22855.99</v>
      </c>
      <c r="K37" s="17">
        <f>K38+K39+K40+K44+K46</f>
        <v>7944.790000000001</v>
      </c>
      <c r="L37" s="17">
        <f>L38+L39+L40+L44+L46</f>
        <v>125240.43</v>
      </c>
      <c r="M37" s="17">
        <f>M38+M39+M40+M44+M46</f>
        <v>133185.22</v>
      </c>
      <c r="N37" s="17">
        <f>N38+N39+N40+N44</f>
        <v>133177.9</v>
      </c>
      <c r="O37" s="17">
        <f>O38+O39+O40+O44</f>
        <v>34675.159999999996</v>
      </c>
      <c r="P37" s="17">
        <f>P38+P39+P40+P44</f>
        <v>22921.83</v>
      </c>
      <c r="Q37" s="17">
        <f>Q38+Q39+Q40+Q44</f>
        <v>9289.45</v>
      </c>
      <c r="R37" s="17">
        <f>R38+R39+R40+R44</f>
        <v>22921.83</v>
      </c>
    </row>
    <row r="38" spans="1:18" ht="48" customHeight="1">
      <c r="A38" s="3"/>
      <c r="B38" s="3"/>
      <c r="C38" s="3"/>
      <c r="D38" s="3"/>
      <c r="E38" s="3"/>
      <c r="F38" s="3"/>
      <c r="G38" s="4"/>
      <c r="H38" s="22" t="s">
        <v>133</v>
      </c>
      <c r="I38" s="47" t="s">
        <v>110</v>
      </c>
      <c r="J38" s="17">
        <v>5774.8</v>
      </c>
      <c r="K38" s="17">
        <v>4331.1</v>
      </c>
      <c r="L38" s="17">
        <f>M38-K38</f>
        <v>864.6999999999998</v>
      </c>
      <c r="M38" s="17">
        <v>5195.8</v>
      </c>
      <c r="N38" s="17">
        <v>5195.8</v>
      </c>
      <c r="O38" s="17">
        <v>3896.85</v>
      </c>
      <c r="P38" s="67">
        <v>4993.2</v>
      </c>
      <c r="Q38" s="17">
        <v>3744.9</v>
      </c>
      <c r="R38" s="16">
        <v>4993.2</v>
      </c>
    </row>
    <row r="39" spans="1:18" ht="53.25" customHeight="1">
      <c r="A39" s="3"/>
      <c r="B39" s="3"/>
      <c r="C39" s="3"/>
      <c r="D39" s="3"/>
      <c r="E39" s="3"/>
      <c r="F39" s="3"/>
      <c r="G39" s="4"/>
      <c r="H39" s="22" t="s">
        <v>134</v>
      </c>
      <c r="I39" s="47" t="s">
        <v>89</v>
      </c>
      <c r="J39" s="16">
        <v>1759.13</v>
      </c>
      <c r="K39" s="17">
        <v>1319.35</v>
      </c>
      <c r="L39" s="17">
        <f aca="true" t="shared" si="7" ref="L39:L47">M39-K39</f>
        <v>-37.75999999999999</v>
      </c>
      <c r="M39" s="17">
        <v>1281.59</v>
      </c>
      <c r="N39" s="16">
        <v>1281.59</v>
      </c>
      <c r="O39" s="17">
        <v>961.19</v>
      </c>
      <c r="P39" s="67">
        <v>1014.11</v>
      </c>
      <c r="Q39" s="17">
        <v>1014.11</v>
      </c>
      <c r="R39" s="15">
        <v>1014.11</v>
      </c>
    </row>
    <row r="40" spans="1:18" ht="47.25" customHeight="1">
      <c r="A40" s="3"/>
      <c r="B40" s="3"/>
      <c r="C40" s="3"/>
      <c r="D40" s="3"/>
      <c r="E40" s="3"/>
      <c r="F40" s="3"/>
      <c r="G40" s="4"/>
      <c r="H40" s="22" t="s">
        <v>132</v>
      </c>
      <c r="I40" s="47" t="s">
        <v>130</v>
      </c>
      <c r="J40" s="16">
        <f>SUM(J41:J43)</f>
        <v>15115.76</v>
      </c>
      <c r="K40" s="17">
        <f>SUM(K41:K43)</f>
        <v>2160.44</v>
      </c>
      <c r="L40" s="17">
        <f t="shared" si="7"/>
        <v>124341.09</v>
      </c>
      <c r="M40" s="17">
        <v>126501.53</v>
      </c>
      <c r="N40" s="16">
        <f>SUM(N41:N43)</f>
        <v>126499.96</v>
      </c>
      <c r="O40" s="17">
        <f>SUM(O41:O43)</f>
        <v>29705.42</v>
      </c>
      <c r="P40" s="16">
        <f>SUM(P41:P43)</f>
        <v>13310.630000000001</v>
      </c>
      <c r="Q40" s="16">
        <f>SUM(Q41:Q43)</f>
        <v>1310.63</v>
      </c>
      <c r="R40" s="16">
        <f>SUM(R41:R43)</f>
        <v>13310.630000000001</v>
      </c>
    </row>
    <row r="41" spans="1:18" ht="140.25">
      <c r="A41" s="3"/>
      <c r="B41" s="3"/>
      <c r="C41" s="3"/>
      <c r="D41" s="3"/>
      <c r="E41" s="3"/>
      <c r="F41" s="3"/>
      <c r="G41" s="4"/>
      <c r="H41" s="79" t="s">
        <v>155</v>
      </c>
      <c r="I41" s="49" t="s">
        <v>91</v>
      </c>
      <c r="J41" s="54">
        <v>1508.7</v>
      </c>
      <c r="K41" s="17">
        <v>0</v>
      </c>
      <c r="L41" s="17">
        <f t="shared" si="7"/>
        <v>1508.7</v>
      </c>
      <c r="M41" s="17">
        <v>1508.7</v>
      </c>
      <c r="N41" s="54">
        <v>27124.83</v>
      </c>
      <c r="O41" s="17">
        <v>12451.93</v>
      </c>
      <c r="P41" s="69">
        <v>12000</v>
      </c>
      <c r="Q41" s="17">
        <v>0</v>
      </c>
      <c r="R41" s="15">
        <v>12000</v>
      </c>
    </row>
    <row r="42" spans="1:18" ht="46.5">
      <c r="A42" s="3"/>
      <c r="B42" s="3"/>
      <c r="C42" s="3"/>
      <c r="D42" s="3"/>
      <c r="E42" s="3"/>
      <c r="F42" s="3"/>
      <c r="G42" s="4"/>
      <c r="H42" s="50" t="s">
        <v>156</v>
      </c>
      <c r="I42" s="47" t="s">
        <v>157</v>
      </c>
      <c r="J42" s="48">
        <v>1312.36</v>
      </c>
      <c r="K42" s="17">
        <v>1312.36</v>
      </c>
      <c r="L42" s="17">
        <f t="shared" si="7"/>
        <v>656.19</v>
      </c>
      <c r="M42" s="17">
        <v>1968.55</v>
      </c>
      <c r="N42" s="48">
        <v>93300</v>
      </c>
      <c r="O42" s="17">
        <v>12981.3</v>
      </c>
      <c r="P42" s="70">
        <v>1004.52</v>
      </c>
      <c r="Q42" s="17">
        <v>1004.52</v>
      </c>
      <c r="R42" s="15">
        <v>1004.52</v>
      </c>
    </row>
    <row r="43" spans="1:18" ht="32.25" customHeight="1">
      <c r="A43" s="3"/>
      <c r="B43" s="3"/>
      <c r="C43" s="3"/>
      <c r="D43" s="3"/>
      <c r="E43" s="3"/>
      <c r="F43" s="3"/>
      <c r="G43" s="4"/>
      <c r="H43" s="61" t="s">
        <v>137</v>
      </c>
      <c r="I43" s="43" t="s">
        <v>123</v>
      </c>
      <c r="J43" s="62">
        <v>12294.7</v>
      </c>
      <c r="K43" s="17">
        <v>848.08</v>
      </c>
      <c r="L43" s="17">
        <f t="shared" si="7"/>
        <v>11446.62</v>
      </c>
      <c r="M43" s="17">
        <v>12294.7</v>
      </c>
      <c r="N43" s="62">
        <v>6075.13</v>
      </c>
      <c r="O43" s="17">
        <v>4272.19</v>
      </c>
      <c r="P43" s="71">
        <v>306.11</v>
      </c>
      <c r="Q43" s="17">
        <v>306.11</v>
      </c>
      <c r="R43" s="17">
        <v>306.11</v>
      </c>
    </row>
    <row r="44" spans="1:18" ht="33" customHeight="1">
      <c r="A44" s="3"/>
      <c r="B44" s="3"/>
      <c r="C44" s="3"/>
      <c r="D44" s="3"/>
      <c r="E44" s="3"/>
      <c r="F44" s="3"/>
      <c r="G44" s="4"/>
      <c r="H44" s="61" t="s">
        <v>135</v>
      </c>
      <c r="I44" s="43" t="s">
        <v>136</v>
      </c>
      <c r="J44" s="62">
        <f>SUM(J45:J45)</f>
        <v>202.3</v>
      </c>
      <c r="K44" s="62">
        <f>SUM(K45:K45)</f>
        <v>129.9</v>
      </c>
      <c r="L44" s="17">
        <f t="shared" si="7"/>
        <v>72.4</v>
      </c>
      <c r="M44" s="62">
        <f>SUM(M45:M45)</f>
        <v>202.3</v>
      </c>
      <c r="N44" s="62">
        <f>SUM(N45:N45)</f>
        <v>200.55</v>
      </c>
      <c r="O44" s="62">
        <f>SUM(O45:O45)</f>
        <v>111.7</v>
      </c>
      <c r="P44" s="71">
        <v>3603.89</v>
      </c>
      <c r="Q44" s="17">
        <v>3219.81</v>
      </c>
      <c r="R44" s="17">
        <v>3603.89</v>
      </c>
    </row>
    <row r="45" spans="1:18" ht="63" customHeight="1">
      <c r="A45" s="3"/>
      <c r="B45" s="3"/>
      <c r="C45" s="3"/>
      <c r="D45" s="3"/>
      <c r="E45" s="3"/>
      <c r="F45" s="3"/>
      <c r="G45" s="4"/>
      <c r="H45" s="39" t="s">
        <v>138</v>
      </c>
      <c r="I45" s="38" t="s">
        <v>95</v>
      </c>
      <c r="J45" s="40">
        <v>202.3</v>
      </c>
      <c r="K45" s="56">
        <v>129.9</v>
      </c>
      <c r="L45" s="17">
        <f t="shared" si="7"/>
        <v>72.4</v>
      </c>
      <c r="M45" s="56">
        <v>202.3</v>
      </c>
      <c r="N45" s="40">
        <v>200.55</v>
      </c>
      <c r="O45" s="56">
        <v>111.7</v>
      </c>
      <c r="P45" s="70">
        <v>151.4</v>
      </c>
      <c r="Q45" s="56">
        <v>151.4</v>
      </c>
      <c r="R45" s="57">
        <v>151.4</v>
      </c>
    </row>
    <row r="46" spans="1:18" ht="24.75" customHeight="1">
      <c r="A46" s="3"/>
      <c r="B46" s="3"/>
      <c r="C46" s="3"/>
      <c r="D46" s="3"/>
      <c r="E46" s="3"/>
      <c r="F46" s="3"/>
      <c r="G46" s="4"/>
      <c r="H46" s="93" t="s">
        <v>160</v>
      </c>
      <c r="I46" s="38" t="s">
        <v>159</v>
      </c>
      <c r="J46" s="40">
        <f>J47</f>
        <v>4</v>
      </c>
      <c r="K46" s="40">
        <f>K47</f>
        <v>4</v>
      </c>
      <c r="L46" s="40">
        <f>L47</f>
        <v>0</v>
      </c>
      <c r="M46" s="40">
        <f>M47</f>
        <v>4</v>
      </c>
      <c r="N46" s="40"/>
      <c r="O46" s="56"/>
      <c r="P46" s="70"/>
      <c r="Q46" s="56"/>
      <c r="R46" s="57"/>
    </row>
    <row r="47" spans="1:18" ht="95.25" customHeight="1">
      <c r="A47" s="3"/>
      <c r="B47" s="3"/>
      <c r="C47" s="3"/>
      <c r="D47" s="3"/>
      <c r="E47" s="3"/>
      <c r="F47" s="3"/>
      <c r="G47" s="4"/>
      <c r="H47" s="93" t="s">
        <v>161</v>
      </c>
      <c r="I47" s="92" t="s">
        <v>158</v>
      </c>
      <c r="J47" s="40">
        <v>4</v>
      </c>
      <c r="K47" s="56">
        <v>4</v>
      </c>
      <c r="L47" s="17">
        <f t="shared" si="7"/>
        <v>0</v>
      </c>
      <c r="M47" s="56">
        <v>4</v>
      </c>
      <c r="N47" s="40"/>
      <c r="O47" s="56"/>
      <c r="P47" s="70"/>
      <c r="Q47" s="56"/>
      <c r="R47" s="57"/>
    </row>
    <row r="48" spans="1:18" ht="18.75" customHeight="1">
      <c r="A48" s="3"/>
      <c r="B48" s="3"/>
      <c r="C48" s="3"/>
      <c r="D48" s="3"/>
      <c r="E48" s="3"/>
      <c r="F48" s="3"/>
      <c r="G48" s="4"/>
      <c r="H48" s="159" t="s">
        <v>6</v>
      </c>
      <c r="I48" s="160"/>
      <c r="J48" s="53">
        <f aca="true" t="shared" si="8" ref="J48:R48">J8+J36</f>
        <v>49084.060000000005</v>
      </c>
      <c r="K48" s="53">
        <f t="shared" si="8"/>
        <v>27780.010000000002</v>
      </c>
      <c r="L48" s="53">
        <f t="shared" si="8"/>
        <v>130880.95</v>
      </c>
      <c r="M48" s="53">
        <f t="shared" si="8"/>
        <v>158651.69</v>
      </c>
      <c r="N48" s="53">
        <f t="shared" si="8"/>
        <v>158947.88999999998</v>
      </c>
      <c r="O48" s="53">
        <f t="shared" si="8"/>
        <v>52204.97</v>
      </c>
      <c r="P48" s="72">
        <f t="shared" si="8"/>
        <v>45513.51</v>
      </c>
      <c r="Q48" s="53">
        <f t="shared" si="8"/>
        <v>25745.48</v>
      </c>
      <c r="R48" s="53">
        <f t="shared" si="8"/>
        <v>48365.450000000004</v>
      </c>
    </row>
    <row r="49" spans="1:18" ht="27" customHeight="1">
      <c r="A49" s="3"/>
      <c r="B49" s="3"/>
      <c r="C49" s="3"/>
      <c r="D49" s="3"/>
      <c r="E49" s="3"/>
      <c r="F49" s="3"/>
      <c r="G49" s="4"/>
      <c r="H49" s="25"/>
      <c r="I49" s="25" t="s">
        <v>50</v>
      </c>
      <c r="J49" s="29"/>
      <c r="K49" s="29"/>
      <c r="L49" s="87"/>
      <c r="M49" s="87"/>
      <c r="N49" s="29"/>
      <c r="O49" s="29"/>
      <c r="P49" s="73"/>
      <c r="Q49" s="29"/>
      <c r="R49" s="27"/>
    </row>
    <row r="50" spans="1:18" ht="16.5" customHeight="1">
      <c r="A50" s="1" t="s">
        <v>5</v>
      </c>
      <c r="B50" s="1" t="s">
        <v>5</v>
      </c>
      <c r="C50" s="1" t="s">
        <v>5</v>
      </c>
      <c r="D50" s="1" t="s">
        <v>5</v>
      </c>
      <c r="E50" s="1" t="s">
        <v>5</v>
      </c>
      <c r="F50" s="1" t="s">
        <v>5</v>
      </c>
      <c r="G50" s="2" t="s">
        <v>5</v>
      </c>
      <c r="H50" s="26" t="s">
        <v>59</v>
      </c>
      <c r="I50" s="25" t="s">
        <v>51</v>
      </c>
      <c r="J50" s="17">
        <v>2404.36</v>
      </c>
      <c r="K50" s="17">
        <v>1922.97</v>
      </c>
      <c r="L50" s="90">
        <f>M50-K50</f>
        <v>-659.25</v>
      </c>
      <c r="M50" s="17">
        <v>1263.72</v>
      </c>
      <c r="N50" s="17">
        <v>1263.72</v>
      </c>
      <c r="O50" s="17">
        <v>840.84</v>
      </c>
      <c r="P50" s="67">
        <v>1226.82</v>
      </c>
      <c r="Q50" s="17">
        <v>876.16</v>
      </c>
      <c r="R50" s="17">
        <v>1223.7</v>
      </c>
    </row>
    <row r="51" spans="8:18" ht="15">
      <c r="H51" s="26" t="s">
        <v>96</v>
      </c>
      <c r="I51" s="25" t="s">
        <v>97</v>
      </c>
      <c r="J51" s="17">
        <v>202.3</v>
      </c>
      <c r="K51" s="17">
        <v>129.9</v>
      </c>
      <c r="L51" s="90">
        <f aca="true" t="shared" si="9" ref="L51:L58">M51-K51</f>
        <v>72.4</v>
      </c>
      <c r="M51" s="17">
        <v>202.3</v>
      </c>
      <c r="N51" s="17">
        <v>200.55</v>
      </c>
      <c r="O51" s="17">
        <v>111.7</v>
      </c>
      <c r="P51" s="67">
        <v>151.4</v>
      </c>
      <c r="Q51" s="17">
        <v>108.24</v>
      </c>
      <c r="R51" s="17">
        <v>182.12</v>
      </c>
    </row>
    <row r="52" spans="8:18" ht="35.25" customHeight="1">
      <c r="H52" s="26" t="s">
        <v>60</v>
      </c>
      <c r="I52" s="25" t="s">
        <v>52</v>
      </c>
      <c r="J52" s="17">
        <v>751.98</v>
      </c>
      <c r="K52" s="17">
        <v>114.91</v>
      </c>
      <c r="L52" s="90">
        <f t="shared" si="9"/>
        <v>196.78</v>
      </c>
      <c r="M52" s="17">
        <v>311.69</v>
      </c>
      <c r="N52" s="17">
        <v>311.69</v>
      </c>
      <c r="O52" s="17">
        <v>278.02</v>
      </c>
      <c r="P52" s="67">
        <v>319.76</v>
      </c>
      <c r="Q52" s="17">
        <v>223.52</v>
      </c>
      <c r="R52" s="17">
        <v>223.52</v>
      </c>
    </row>
    <row r="53" spans="8:18" ht="17.25" customHeight="1">
      <c r="H53" s="28" t="s">
        <v>61</v>
      </c>
      <c r="I53" s="33" t="s">
        <v>83</v>
      </c>
      <c r="J53" s="17">
        <v>6579.94</v>
      </c>
      <c r="K53" s="17">
        <v>2564.11</v>
      </c>
      <c r="L53" s="90">
        <f t="shared" si="9"/>
        <v>32230.97</v>
      </c>
      <c r="M53" s="17">
        <v>34795.08</v>
      </c>
      <c r="N53" s="17">
        <v>34795.08</v>
      </c>
      <c r="O53" s="17">
        <v>15999.77</v>
      </c>
      <c r="P53" s="67">
        <v>18414.48</v>
      </c>
      <c r="Q53" s="17">
        <v>3373.37</v>
      </c>
      <c r="R53" s="17">
        <v>18328.91</v>
      </c>
    </row>
    <row r="54" spans="8:18" ht="33" customHeight="1">
      <c r="H54" s="28" t="s">
        <v>62</v>
      </c>
      <c r="I54" s="25" t="s">
        <v>53</v>
      </c>
      <c r="J54" s="17">
        <v>95.12</v>
      </c>
      <c r="K54" s="17">
        <v>35.12</v>
      </c>
      <c r="L54" s="90">
        <f t="shared" si="9"/>
        <v>233.04000000000002</v>
      </c>
      <c r="M54" s="17">
        <v>268.16</v>
      </c>
      <c r="N54" s="17">
        <v>268.16</v>
      </c>
      <c r="O54" s="17">
        <v>222.16</v>
      </c>
      <c r="P54" s="67">
        <v>106</v>
      </c>
      <c r="Q54" s="17">
        <v>0</v>
      </c>
      <c r="R54" s="17">
        <v>23.5</v>
      </c>
    </row>
    <row r="55" spans="8:18" ht="21.75" customHeight="1">
      <c r="H55" s="26" t="s">
        <v>63</v>
      </c>
      <c r="I55" s="25" t="s">
        <v>54</v>
      </c>
      <c r="J55" s="17">
        <v>12785.06</v>
      </c>
      <c r="K55" s="17">
        <v>7427.91</v>
      </c>
      <c r="L55" s="90">
        <f t="shared" si="9"/>
        <v>95403.2</v>
      </c>
      <c r="M55" s="17">
        <v>102831.11</v>
      </c>
      <c r="N55" s="17">
        <v>102831.11</v>
      </c>
      <c r="O55" s="17">
        <v>19252.67</v>
      </c>
      <c r="P55" s="67">
        <v>9816.25</v>
      </c>
      <c r="Q55" s="17">
        <v>6625.45</v>
      </c>
      <c r="R55" s="17">
        <v>10130.07</v>
      </c>
    </row>
    <row r="56" spans="8:18" ht="16.5" customHeight="1">
      <c r="H56" s="26" t="s">
        <v>64</v>
      </c>
      <c r="I56" s="25" t="s">
        <v>55</v>
      </c>
      <c r="J56" s="17">
        <v>138.89</v>
      </c>
      <c r="K56" s="17">
        <v>110.16</v>
      </c>
      <c r="L56" s="90">
        <f t="shared" si="9"/>
        <v>144.65</v>
      </c>
      <c r="M56" s="17">
        <v>254.81</v>
      </c>
      <c r="N56" s="17">
        <v>254.81</v>
      </c>
      <c r="O56" s="17">
        <v>241.55</v>
      </c>
      <c r="P56" s="67">
        <v>190.72</v>
      </c>
      <c r="Q56" s="17">
        <v>183.57</v>
      </c>
      <c r="R56" s="17">
        <v>194.72</v>
      </c>
    </row>
    <row r="57" spans="8:18" ht="31.5" customHeight="1">
      <c r="H57" s="26" t="s">
        <v>65</v>
      </c>
      <c r="I57" s="25" t="s">
        <v>56</v>
      </c>
      <c r="J57" s="17">
        <v>28202.57</v>
      </c>
      <c r="K57" s="17">
        <v>12321.09088</v>
      </c>
      <c r="L57" s="90">
        <f t="shared" si="9"/>
        <v>7845.65912</v>
      </c>
      <c r="M57" s="17">
        <v>20166.75</v>
      </c>
      <c r="N57" s="17">
        <v>20166.75</v>
      </c>
      <c r="O57" s="17">
        <v>13363.81</v>
      </c>
      <c r="P57" s="67">
        <v>16895.42</v>
      </c>
      <c r="Q57" s="17">
        <v>10505.87</v>
      </c>
      <c r="R57" s="17">
        <v>16870.38</v>
      </c>
    </row>
    <row r="58" spans="8:18" ht="18" customHeight="1">
      <c r="H58" s="26" t="s">
        <v>84</v>
      </c>
      <c r="I58" s="34" t="s">
        <v>85</v>
      </c>
      <c r="J58" s="20">
        <v>1510.67</v>
      </c>
      <c r="K58" s="19">
        <v>1344.2</v>
      </c>
      <c r="L58" s="90">
        <f t="shared" si="9"/>
        <v>-1308.2</v>
      </c>
      <c r="M58" s="19">
        <v>36</v>
      </c>
      <c r="N58" s="20">
        <v>36</v>
      </c>
      <c r="O58" s="19">
        <v>27</v>
      </c>
      <c r="P58" s="68">
        <v>2192.67</v>
      </c>
      <c r="Q58" s="20">
        <v>2089.02</v>
      </c>
      <c r="R58" s="20">
        <v>2098.02</v>
      </c>
    </row>
    <row r="59" spans="8:18" ht="20.25" customHeight="1">
      <c r="H59" s="25"/>
      <c r="I59" s="31" t="s">
        <v>58</v>
      </c>
      <c r="J59" s="32">
        <f aca="true" t="shared" si="10" ref="J59:R59">SUM(J50:J58)</f>
        <v>52670.89</v>
      </c>
      <c r="K59" s="84">
        <f t="shared" si="10"/>
        <v>25970.37088</v>
      </c>
      <c r="L59" s="84">
        <f t="shared" si="10"/>
        <v>134159.24912</v>
      </c>
      <c r="M59" s="84">
        <f t="shared" si="10"/>
        <v>160129.62</v>
      </c>
      <c r="N59" s="32">
        <f t="shared" si="10"/>
        <v>160127.87</v>
      </c>
      <c r="O59" s="84">
        <f t="shared" si="10"/>
        <v>50337.520000000004</v>
      </c>
      <c r="P59" s="74">
        <f t="shared" si="10"/>
        <v>49313.52</v>
      </c>
      <c r="Q59" s="32">
        <f t="shared" si="10"/>
        <v>23985.2</v>
      </c>
      <c r="R59" s="32">
        <f t="shared" si="10"/>
        <v>49274.939999999995</v>
      </c>
    </row>
    <row r="60" ht="18" customHeight="1"/>
    <row r="61" ht="15.75" customHeight="1" hidden="1"/>
  </sheetData>
  <sheetProtection/>
  <mergeCells count="12">
    <mergeCell ref="O5:O6"/>
    <mergeCell ref="L5:M5"/>
    <mergeCell ref="H48:I48"/>
    <mergeCell ref="P5:P6"/>
    <mergeCell ref="Q5:Q6"/>
    <mergeCell ref="H1:M1"/>
    <mergeCell ref="H2:M2"/>
    <mergeCell ref="H5:H6"/>
    <mergeCell ref="I5:I6"/>
    <mergeCell ref="K5:K6"/>
    <mergeCell ref="J5:J6"/>
    <mergeCell ref="N5:N6"/>
  </mergeCells>
  <printOptions/>
  <pageMargins left="0.5905511811023623" right="0.1968503937007874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zoomScalePageLayoutView="0" workbookViewId="0" topLeftCell="H1">
      <selection activeCell="H3" sqref="H3"/>
    </sheetView>
  </sheetViews>
  <sheetFormatPr defaultColWidth="9.00390625" defaultRowHeight="12.75"/>
  <cols>
    <col min="1" max="7" width="0" style="0" hidden="1" customWidth="1"/>
    <col min="8" max="8" width="24.875" style="0" customWidth="1"/>
    <col min="9" max="9" width="49.375" style="0" customWidth="1"/>
    <col min="10" max="10" width="12.50390625" style="0" customWidth="1"/>
    <col min="11" max="11" width="11.625" style="0" customWidth="1"/>
    <col min="12" max="12" width="12.50390625" style="0" customWidth="1"/>
    <col min="13" max="13" width="10.50390625" style="0" customWidth="1"/>
    <col min="14" max="14" width="45.50390625" style="0" customWidth="1"/>
    <col min="15" max="15" width="71.50390625" style="0" customWidth="1"/>
    <col min="16" max="16" width="20.50390625" style="0" customWidth="1"/>
  </cols>
  <sheetData>
    <row r="1" spans="8:13" ht="7.5" customHeight="1">
      <c r="H1" s="151"/>
      <c r="I1" s="152"/>
      <c r="J1" s="152"/>
      <c r="K1" s="152"/>
      <c r="L1" s="152"/>
      <c r="M1" s="152"/>
    </row>
    <row r="2" spans="8:13" ht="18.75" customHeight="1">
      <c r="H2" s="153" t="s">
        <v>125</v>
      </c>
      <c r="I2" s="154"/>
      <c r="J2" s="154"/>
      <c r="K2" s="154"/>
      <c r="L2" s="154"/>
      <c r="M2" s="154"/>
    </row>
    <row r="3" spans="8:13" ht="8.25" customHeight="1">
      <c r="H3" s="5"/>
      <c r="I3" s="6"/>
      <c r="J3" s="6"/>
      <c r="K3" s="6"/>
      <c r="L3" s="6"/>
      <c r="M3" s="6"/>
    </row>
    <row r="4" spans="8:13" ht="13.5" customHeight="1">
      <c r="H4" s="8"/>
      <c r="I4" s="7"/>
      <c r="J4" s="7"/>
      <c r="K4" s="7"/>
      <c r="L4" s="7"/>
      <c r="M4" s="24" t="s">
        <v>46</v>
      </c>
    </row>
    <row r="5" spans="1:13" ht="15" customHeight="1">
      <c r="A5" s="1"/>
      <c r="B5" s="1"/>
      <c r="C5" s="1"/>
      <c r="D5" s="1"/>
      <c r="E5" s="1"/>
      <c r="F5" s="1"/>
      <c r="G5" s="2"/>
      <c r="H5" s="155" t="s">
        <v>29</v>
      </c>
      <c r="I5" s="155" t="s">
        <v>30</v>
      </c>
      <c r="J5" s="157" t="s">
        <v>98</v>
      </c>
      <c r="K5" s="157" t="s">
        <v>48</v>
      </c>
      <c r="L5" s="163" t="s">
        <v>47</v>
      </c>
      <c r="M5" s="164"/>
    </row>
    <row r="6" spans="1:13" ht="30" customHeight="1">
      <c r="A6" s="1"/>
      <c r="B6" s="1"/>
      <c r="C6" s="1"/>
      <c r="D6" s="1"/>
      <c r="E6" s="1"/>
      <c r="F6" s="1"/>
      <c r="G6" s="2"/>
      <c r="H6" s="156"/>
      <c r="I6" s="156"/>
      <c r="J6" s="158"/>
      <c r="K6" s="158"/>
      <c r="L6" s="10" t="s">
        <v>49</v>
      </c>
      <c r="M6" s="11" t="s">
        <v>99</v>
      </c>
    </row>
    <row r="7" spans="1:13" ht="13.5">
      <c r="A7" s="1"/>
      <c r="B7" s="1"/>
      <c r="C7" s="1"/>
      <c r="D7" s="1"/>
      <c r="E7" s="1"/>
      <c r="F7" s="1"/>
      <c r="G7" s="2"/>
      <c r="H7" s="12">
        <v>1</v>
      </c>
      <c r="I7" s="12">
        <v>2</v>
      </c>
      <c r="J7" s="12">
        <v>3</v>
      </c>
      <c r="K7" s="12"/>
      <c r="L7" s="12">
        <v>4</v>
      </c>
      <c r="M7" s="12">
        <v>5</v>
      </c>
    </row>
    <row r="8" spans="1:13" ht="18">
      <c r="A8" s="3"/>
      <c r="B8" s="3"/>
      <c r="C8" s="3"/>
      <c r="D8" s="3"/>
      <c r="E8" s="3"/>
      <c r="F8" s="3"/>
      <c r="G8" s="4"/>
      <c r="H8" s="22" t="s">
        <v>31</v>
      </c>
      <c r="I8" s="9" t="s">
        <v>8</v>
      </c>
      <c r="J8" s="17">
        <f>J9+J13+J18+J23+J27+J31</f>
        <v>22593.52</v>
      </c>
      <c r="K8" s="17">
        <f>K9+K13+K18+K23+K27+K31</f>
        <v>16484.4</v>
      </c>
      <c r="L8" s="17">
        <f>L9+L13+L18+L23+L27+L31</f>
        <v>6098.449999999999</v>
      </c>
      <c r="M8" s="17">
        <f>M9+M13+M18+M23+M27+M31</f>
        <v>22582.85</v>
      </c>
    </row>
    <row r="9" spans="1:13" ht="18">
      <c r="A9" s="3"/>
      <c r="B9" s="3"/>
      <c r="C9" s="3"/>
      <c r="D9" s="3"/>
      <c r="E9" s="3"/>
      <c r="F9" s="3"/>
      <c r="G9" s="4"/>
      <c r="H9" s="41" t="s">
        <v>32</v>
      </c>
      <c r="I9" s="42" t="s">
        <v>9</v>
      </c>
      <c r="J9" s="17">
        <f>SUM(J10:J12)</f>
        <v>17451.86</v>
      </c>
      <c r="K9" s="17">
        <f>SUM(K10:K12)</f>
        <v>14119.44</v>
      </c>
      <c r="L9" s="17">
        <f>SUM(L10:L12)</f>
        <v>5131.5599999999995</v>
      </c>
      <c r="M9" s="17">
        <f>SUM(M10:M12)</f>
        <v>19251</v>
      </c>
    </row>
    <row r="10" spans="1:13" ht="93">
      <c r="A10" s="3"/>
      <c r="B10" s="3"/>
      <c r="C10" s="3"/>
      <c r="D10" s="3"/>
      <c r="E10" s="3"/>
      <c r="F10" s="3"/>
      <c r="G10" s="4"/>
      <c r="H10" s="41" t="s">
        <v>39</v>
      </c>
      <c r="I10" s="43" t="s">
        <v>40</v>
      </c>
      <c r="J10" s="17">
        <v>17251.86</v>
      </c>
      <c r="K10" s="17">
        <v>14029.43</v>
      </c>
      <c r="L10" s="17">
        <f>M10-K10</f>
        <v>5111.57</v>
      </c>
      <c r="M10" s="17">
        <v>19141</v>
      </c>
    </row>
    <row r="11" spans="1:18" ht="99" customHeight="1">
      <c r="A11" s="3" t="s">
        <v>7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13</v>
      </c>
      <c r="G11" s="4" t="s">
        <v>13</v>
      </c>
      <c r="H11" s="41" t="s">
        <v>43</v>
      </c>
      <c r="I11" s="43" t="s">
        <v>100</v>
      </c>
      <c r="J11" s="17">
        <v>200</v>
      </c>
      <c r="K11" s="17">
        <v>58.83</v>
      </c>
      <c r="L11" s="16">
        <f aca="true" t="shared" si="0" ref="L11:L23">M11-K11</f>
        <v>11.170000000000002</v>
      </c>
      <c r="M11" s="16">
        <v>70</v>
      </c>
      <c r="Q11" s="13"/>
      <c r="R11" s="13"/>
    </row>
    <row r="12" spans="1:18" ht="67.5" customHeight="1">
      <c r="A12" s="3"/>
      <c r="B12" s="3"/>
      <c r="C12" s="3"/>
      <c r="D12" s="3"/>
      <c r="E12" s="3"/>
      <c r="F12" s="3"/>
      <c r="G12" s="4"/>
      <c r="H12" s="22" t="s">
        <v>45</v>
      </c>
      <c r="I12" s="14" t="s">
        <v>44</v>
      </c>
      <c r="J12" s="17">
        <v>0</v>
      </c>
      <c r="K12" s="17">
        <v>31.18</v>
      </c>
      <c r="L12" s="16">
        <f t="shared" si="0"/>
        <v>8.82</v>
      </c>
      <c r="M12" s="16">
        <v>40</v>
      </c>
      <c r="Q12" s="13"/>
      <c r="R12" s="13"/>
    </row>
    <row r="13" spans="1:18" ht="49.5" customHeight="1">
      <c r="A13" s="3"/>
      <c r="B13" s="3"/>
      <c r="C13" s="3"/>
      <c r="D13" s="3"/>
      <c r="E13" s="3"/>
      <c r="F13" s="3"/>
      <c r="G13" s="4"/>
      <c r="H13" s="41" t="s">
        <v>66</v>
      </c>
      <c r="I13" s="43" t="s">
        <v>67</v>
      </c>
      <c r="J13" s="17">
        <f>SUM(J14:J17)</f>
        <v>946.39</v>
      </c>
      <c r="K13" s="17">
        <f>SUM(K14:K17)</f>
        <v>744.0199999999999</v>
      </c>
      <c r="L13" s="16">
        <f t="shared" si="0"/>
        <v>221.93000000000018</v>
      </c>
      <c r="M13" s="17">
        <f>SUM(M14:M17)</f>
        <v>965.95</v>
      </c>
      <c r="Q13" s="13"/>
      <c r="R13" s="13"/>
    </row>
    <row r="14" spans="1:18" ht="51" customHeight="1">
      <c r="A14" s="3"/>
      <c r="B14" s="3"/>
      <c r="C14" s="3"/>
      <c r="D14" s="3"/>
      <c r="E14" s="3"/>
      <c r="F14" s="3"/>
      <c r="G14" s="4"/>
      <c r="H14" s="44" t="s">
        <v>68</v>
      </c>
      <c r="I14" s="43" t="s">
        <v>69</v>
      </c>
      <c r="J14" s="17">
        <v>358.02</v>
      </c>
      <c r="K14" s="17">
        <v>324.01</v>
      </c>
      <c r="L14" s="16">
        <f t="shared" si="0"/>
        <v>75.99000000000001</v>
      </c>
      <c r="M14" s="16">
        <v>400</v>
      </c>
      <c r="Q14" s="13"/>
      <c r="R14" s="13"/>
    </row>
    <row r="15" spans="1:18" ht="50.25" customHeight="1">
      <c r="A15" s="3"/>
      <c r="B15" s="3"/>
      <c r="C15" s="3"/>
      <c r="D15" s="3"/>
      <c r="E15" s="3"/>
      <c r="F15" s="3"/>
      <c r="G15" s="4"/>
      <c r="H15" s="44" t="s">
        <v>70</v>
      </c>
      <c r="I15" s="43" t="s">
        <v>71</v>
      </c>
      <c r="J15" s="17">
        <v>2.58</v>
      </c>
      <c r="K15" s="17">
        <v>2.94</v>
      </c>
      <c r="L15" s="16">
        <f t="shared" si="0"/>
        <v>1.06</v>
      </c>
      <c r="M15" s="16">
        <v>4</v>
      </c>
      <c r="Q15" s="13"/>
      <c r="R15" s="13"/>
    </row>
    <row r="16" spans="1:18" ht="63.75" customHeight="1">
      <c r="A16" s="3"/>
      <c r="B16" s="3"/>
      <c r="C16" s="3"/>
      <c r="D16" s="3"/>
      <c r="E16" s="3"/>
      <c r="F16" s="3"/>
      <c r="G16" s="4"/>
      <c r="H16" s="44" t="s">
        <v>72</v>
      </c>
      <c r="I16" s="43" t="s">
        <v>73</v>
      </c>
      <c r="J16" s="17">
        <v>654.95</v>
      </c>
      <c r="K16" s="17">
        <v>489.65</v>
      </c>
      <c r="L16" s="16">
        <f t="shared" si="0"/>
        <v>165.30000000000007</v>
      </c>
      <c r="M16" s="16">
        <v>654.95</v>
      </c>
      <c r="Q16" s="13"/>
      <c r="R16" s="13"/>
    </row>
    <row r="17" spans="1:18" ht="63.75" customHeight="1">
      <c r="A17" s="3"/>
      <c r="B17" s="3"/>
      <c r="C17" s="3"/>
      <c r="D17" s="3"/>
      <c r="E17" s="3"/>
      <c r="F17" s="3"/>
      <c r="G17" s="4"/>
      <c r="H17" s="44" t="s">
        <v>74</v>
      </c>
      <c r="I17" s="43" t="s">
        <v>75</v>
      </c>
      <c r="J17" s="17">
        <v>-69.16</v>
      </c>
      <c r="K17" s="17">
        <v>-72.58</v>
      </c>
      <c r="L17" s="16">
        <f t="shared" si="0"/>
        <v>-20.42</v>
      </c>
      <c r="M17" s="16">
        <v>-93</v>
      </c>
      <c r="Q17" s="13"/>
      <c r="R17" s="13"/>
    </row>
    <row r="18" spans="1:18" ht="21.75" customHeight="1">
      <c r="A18" s="3"/>
      <c r="B18" s="3"/>
      <c r="C18" s="3"/>
      <c r="D18" s="3"/>
      <c r="E18" s="3"/>
      <c r="F18" s="3"/>
      <c r="G18" s="4"/>
      <c r="H18" s="41" t="s">
        <v>34</v>
      </c>
      <c r="I18" s="43" t="s">
        <v>16</v>
      </c>
      <c r="J18" s="17">
        <f>J19+J20</f>
        <v>2980</v>
      </c>
      <c r="K18" s="17">
        <f>K19+K20</f>
        <v>528.84</v>
      </c>
      <c r="L18" s="16">
        <f t="shared" si="0"/>
        <v>491.15999999999997</v>
      </c>
      <c r="M18" s="17">
        <f>M19+M21</f>
        <v>1020</v>
      </c>
      <c r="Q18" s="13"/>
      <c r="R18" s="13"/>
    </row>
    <row r="19" spans="1:13" ht="61.5" customHeight="1">
      <c r="A19" s="3" t="s">
        <v>7</v>
      </c>
      <c r="B19" s="3" t="s">
        <v>10</v>
      </c>
      <c r="C19" s="3" t="s">
        <v>11</v>
      </c>
      <c r="D19" s="3" t="s">
        <v>12</v>
      </c>
      <c r="E19" s="3" t="s">
        <v>14</v>
      </c>
      <c r="F19" s="3" t="s">
        <v>15</v>
      </c>
      <c r="G19" s="4" t="s">
        <v>15</v>
      </c>
      <c r="H19" s="41" t="s">
        <v>78</v>
      </c>
      <c r="I19" s="43" t="s">
        <v>101</v>
      </c>
      <c r="J19" s="17">
        <v>350</v>
      </c>
      <c r="K19" s="17">
        <v>55.97</v>
      </c>
      <c r="L19" s="16">
        <f t="shared" si="0"/>
        <v>294.03</v>
      </c>
      <c r="M19" s="17">
        <v>350</v>
      </c>
    </row>
    <row r="20" spans="1:13" ht="18">
      <c r="A20" s="3"/>
      <c r="B20" s="3"/>
      <c r="C20" s="3"/>
      <c r="D20" s="3"/>
      <c r="E20" s="3"/>
      <c r="F20" s="3"/>
      <c r="G20" s="4"/>
      <c r="H20" s="41" t="s">
        <v>35</v>
      </c>
      <c r="I20" s="43" t="s">
        <v>21</v>
      </c>
      <c r="J20" s="17">
        <f>SUM(J21:J22)</f>
        <v>2630</v>
      </c>
      <c r="K20" s="17">
        <f>SUM(K21:K22)</f>
        <v>472.87</v>
      </c>
      <c r="L20" s="16">
        <f t="shared" si="0"/>
        <v>1697.13</v>
      </c>
      <c r="M20" s="16">
        <f>M21+M22</f>
        <v>2170</v>
      </c>
    </row>
    <row r="21" spans="1:13" ht="45.75" customHeight="1">
      <c r="A21" s="3"/>
      <c r="B21" s="3"/>
      <c r="C21" s="3"/>
      <c r="D21" s="3"/>
      <c r="E21" s="3"/>
      <c r="F21" s="3"/>
      <c r="G21" s="4"/>
      <c r="H21" s="41" t="s">
        <v>102</v>
      </c>
      <c r="I21" s="43" t="s">
        <v>76</v>
      </c>
      <c r="J21" s="17">
        <v>1580</v>
      </c>
      <c r="K21" s="17">
        <v>427.02</v>
      </c>
      <c r="L21" s="16">
        <f t="shared" si="0"/>
        <v>242.98000000000002</v>
      </c>
      <c r="M21" s="17">
        <v>670</v>
      </c>
    </row>
    <row r="22" spans="1:13" ht="16.5" customHeight="1">
      <c r="A22" s="3" t="s">
        <v>7</v>
      </c>
      <c r="B22" s="3" t="s">
        <v>10</v>
      </c>
      <c r="C22" s="3" t="s">
        <v>17</v>
      </c>
      <c r="D22" s="3" t="s">
        <v>18</v>
      </c>
      <c r="E22" s="3" t="s">
        <v>19</v>
      </c>
      <c r="F22" s="3" t="s">
        <v>19</v>
      </c>
      <c r="G22" s="4" t="s">
        <v>20</v>
      </c>
      <c r="H22" s="41" t="s">
        <v>103</v>
      </c>
      <c r="I22" s="43" t="s">
        <v>77</v>
      </c>
      <c r="J22" s="17">
        <v>1050</v>
      </c>
      <c r="K22" s="17">
        <v>45.85</v>
      </c>
      <c r="L22" s="16">
        <f t="shared" si="0"/>
        <v>1454.15</v>
      </c>
      <c r="M22" s="16">
        <v>1500</v>
      </c>
    </row>
    <row r="23" spans="1:13" ht="51" customHeight="1">
      <c r="A23" s="3"/>
      <c r="B23" s="3"/>
      <c r="C23" s="3"/>
      <c r="D23" s="3"/>
      <c r="E23" s="3"/>
      <c r="F23" s="3"/>
      <c r="G23" s="4"/>
      <c r="H23" s="22" t="s">
        <v>36</v>
      </c>
      <c r="I23" s="14" t="s">
        <v>26</v>
      </c>
      <c r="J23" s="17">
        <f>SUM(J24:J26)</f>
        <v>798.43</v>
      </c>
      <c r="K23" s="17">
        <f>SUM(K24:K26)</f>
        <v>647.4599999999999</v>
      </c>
      <c r="L23" s="16">
        <f t="shared" si="0"/>
        <v>205.07000000000005</v>
      </c>
      <c r="M23" s="17">
        <f>SUM(M24:M26)</f>
        <v>852.53</v>
      </c>
    </row>
    <row r="24" spans="1:13" ht="97.5" customHeight="1">
      <c r="A24" s="3"/>
      <c r="B24" s="3"/>
      <c r="C24" s="3"/>
      <c r="D24" s="3"/>
      <c r="E24" s="3"/>
      <c r="F24" s="3"/>
      <c r="G24" s="4"/>
      <c r="H24" s="22" t="s">
        <v>86</v>
      </c>
      <c r="I24" s="43" t="s">
        <v>104</v>
      </c>
      <c r="J24" s="17">
        <v>542.43</v>
      </c>
      <c r="K24" s="17">
        <v>419.67</v>
      </c>
      <c r="L24" s="16">
        <f>M24-K24</f>
        <v>122.75999999999993</v>
      </c>
      <c r="M24" s="16">
        <v>542.43</v>
      </c>
    </row>
    <row r="25" spans="1:13" ht="84.75" customHeight="1">
      <c r="A25" s="3" t="s">
        <v>7</v>
      </c>
      <c r="B25" s="3" t="s">
        <v>10</v>
      </c>
      <c r="C25" s="3" t="s">
        <v>17</v>
      </c>
      <c r="D25" s="3" t="s">
        <v>22</v>
      </c>
      <c r="E25" s="3" t="s">
        <v>23</v>
      </c>
      <c r="F25" s="3" t="s">
        <v>24</v>
      </c>
      <c r="G25" s="4" t="s">
        <v>25</v>
      </c>
      <c r="H25" s="22" t="s">
        <v>80</v>
      </c>
      <c r="I25" s="43" t="s">
        <v>105</v>
      </c>
      <c r="J25" s="17">
        <v>136</v>
      </c>
      <c r="K25" s="17">
        <v>149.64</v>
      </c>
      <c r="L25" s="16">
        <f>M25-K25</f>
        <v>50.46000000000001</v>
      </c>
      <c r="M25" s="16">
        <v>200.1</v>
      </c>
    </row>
    <row r="26" spans="1:13" ht="95.25" customHeight="1">
      <c r="A26" s="3"/>
      <c r="B26" s="3"/>
      <c r="C26" s="3"/>
      <c r="D26" s="3"/>
      <c r="E26" s="3"/>
      <c r="F26" s="3"/>
      <c r="G26" s="4"/>
      <c r="H26" s="22" t="s">
        <v>81</v>
      </c>
      <c r="I26" s="43" t="s">
        <v>106</v>
      </c>
      <c r="J26" s="17">
        <v>120</v>
      </c>
      <c r="K26" s="17">
        <v>78.15</v>
      </c>
      <c r="L26" s="16">
        <f>M26-K26</f>
        <v>31.849999999999994</v>
      </c>
      <c r="M26" s="16">
        <v>110</v>
      </c>
    </row>
    <row r="27" spans="1:13" ht="34.5" customHeight="1">
      <c r="A27" s="3"/>
      <c r="B27" s="3"/>
      <c r="C27" s="3"/>
      <c r="D27" s="3"/>
      <c r="E27" s="3"/>
      <c r="F27" s="3"/>
      <c r="G27" s="4"/>
      <c r="H27" s="23" t="s">
        <v>41</v>
      </c>
      <c r="I27" s="18" t="s">
        <v>42</v>
      </c>
      <c r="J27" s="17">
        <f>SUM(J28:J30)</f>
        <v>296.84</v>
      </c>
      <c r="K27" s="17">
        <f>SUM(K28:K30)</f>
        <v>330.42</v>
      </c>
      <c r="L27" s="17">
        <f>L28</f>
        <v>42.94999999999999</v>
      </c>
      <c r="M27" s="17">
        <f>SUM(M28:M30)</f>
        <v>373.36999999999995</v>
      </c>
    </row>
    <row r="28" spans="1:13" ht="47.25" customHeight="1">
      <c r="A28" s="3"/>
      <c r="B28" s="3"/>
      <c r="C28" s="3"/>
      <c r="D28" s="3"/>
      <c r="E28" s="3"/>
      <c r="F28" s="3"/>
      <c r="G28" s="4"/>
      <c r="H28" s="23" t="s">
        <v>82</v>
      </c>
      <c r="I28" s="46" t="s">
        <v>107</v>
      </c>
      <c r="J28" s="19">
        <v>295</v>
      </c>
      <c r="K28" s="19">
        <v>302.05</v>
      </c>
      <c r="L28" s="20">
        <f>M28-K28</f>
        <v>42.94999999999999</v>
      </c>
      <c r="M28" s="21">
        <v>345</v>
      </c>
    </row>
    <row r="29" spans="1:13" ht="29.25" customHeight="1">
      <c r="A29" s="3"/>
      <c r="B29" s="3"/>
      <c r="C29" s="3"/>
      <c r="D29" s="3"/>
      <c r="E29" s="3"/>
      <c r="F29" s="3"/>
      <c r="G29" s="4"/>
      <c r="H29" s="45" t="s">
        <v>120</v>
      </c>
      <c r="I29" s="46" t="s">
        <v>109</v>
      </c>
      <c r="J29" s="19">
        <v>0</v>
      </c>
      <c r="K29" s="19">
        <v>26.53</v>
      </c>
      <c r="L29" s="20">
        <f>M29-K29</f>
        <v>0</v>
      </c>
      <c r="M29" s="21">
        <v>26.53</v>
      </c>
    </row>
    <row r="30" spans="1:13" ht="33.75" customHeight="1">
      <c r="A30" s="3"/>
      <c r="B30" s="3"/>
      <c r="C30" s="3"/>
      <c r="D30" s="3"/>
      <c r="E30" s="3"/>
      <c r="F30" s="3"/>
      <c r="G30" s="4"/>
      <c r="H30" s="45" t="s">
        <v>108</v>
      </c>
      <c r="I30" s="46" t="s">
        <v>109</v>
      </c>
      <c r="J30" s="19">
        <v>1.84</v>
      </c>
      <c r="K30" s="19">
        <v>1.84</v>
      </c>
      <c r="L30" s="20">
        <v>0</v>
      </c>
      <c r="M30" s="21">
        <v>1.84</v>
      </c>
    </row>
    <row r="31" spans="1:13" ht="30.75" customHeight="1">
      <c r="A31" s="3"/>
      <c r="B31" s="3"/>
      <c r="C31" s="3"/>
      <c r="D31" s="3"/>
      <c r="E31" s="3"/>
      <c r="F31" s="3"/>
      <c r="G31" s="4"/>
      <c r="H31" s="22" t="s">
        <v>33</v>
      </c>
      <c r="I31" s="14" t="s">
        <v>27</v>
      </c>
      <c r="J31" s="17">
        <f>J32</f>
        <v>120</v>
      </c>
      <c r="K31" s="17">
        <f>K32</f>
        <v>114.22</v>
      </c>
      <c r="L31" s="17">
        <f>L32</f>
        <v>5.780000000000001</v>
      </c>
      <c r="M31" s="17">
        <f>M32</f>
        <v>120</v>
      </c>
    </row>
    <row r="32" spans="1:13" ht="66.75" customHeight="1">
      <c r="A32" s="3"/>
      <c r="B32" s="3"/>
      <c r="C32" s="3"/>
      <c r="D32" s="3"/>
      <c r="E32" s="3"/>
      <c r="F32" s="3"/>
      <c r="G32" s="4"/>
      <c r="H32" s="22" t="s">
        <v>79</v>
      </c>
      <c r="I32" s="43" t="s">
        <v>121</v>
      </c>
      <c r="J32" s="17">
        <v>120</v>
      </c>
      <c r="K32" s="17">
        <v>114.22</v>
      </c>
      <c r="L32" s="16">
        <f>M32-K32</f>
        <v>5.780000000000001</v>
      </c>
      <c r="M32" s="16">
        <v>120</v>
      </c>
    </row>
    <row r="33" spans="1:13" ht="21" customHeight="1">
      <c r="A33" s="3"/>
      <c r="B33" s="3"/>
      <c r="C33" s="3"/>
      <c r="D33" s="3"/>
      <c r="E33" s="3"/>
      <c r="F33" s="3"/>
      <c r="G33" s="4"/>
      <c r="H33" s="22" t="s">
        <v>37</v>
      </c>
      <c r="I33" s="14" t="s">
        <v>3</v>
      </c>
      <c r="J33" s="17">
        <f>J34+J44</f>
        <v>23360.46</v>
      </c>
      <c r="K33" s="17">
        <f>K34+K44</f>
        <v>9690.08</v>
      </c>
      <c r="L33" s="17">
        <f>L34+L44</f>
        <v>13632.38</v>
      </c>
      <c r="M33" s="17">
        <f>M34+M44</f>
        <v>23322.46</v>
      </c>
    </row>
    <row r="34" spans="1:13" ht="36" customHeight="1">
      <c r="A34" s="3" t="s">
        <v>7</v>
      </c>
      <c r="B34" s="3" t="s">
        <v>10</v>
      </c>
      <c r="C34" s="3" t="s">
        <v>28</v>
      </c>
      <c r="D34" s="3" t="s">
        <v>0</v>
      </c>
      <c r="E34" s="3" t="s">
        <v>1</v>
      </c>
      <c r="F34" s="3" t="s">
        <v>2</v>
      </c>
      <c r="G34" s="4" t="s">
        <v>2</v>
      </c>
      <c r="H34" s="22" t="s">
        <v>38</v>
      </c>
      <c r="I34" s="14" t="s">
        <v>4</v>
      </c>
      <c r="J34" s="17">
        <f>J35+J36+J37+J38+J39+J42+J43+J45+J46+J40+J41</f>
        <v>23039.46</v>
      </c>
      <c r="K34" s="17">
        <f>K35+K36+K37+K38+K39+K42+K43+K45+K46+K40+K41</f>
        <v>9407.08</v>
      </c>
      <c r="L34" s="17">
        <f>M34-K34</f>
        <v>13632.38</v>
      </c>
      <c r="M34" s="17">
        <f>M35+M36+M37+M38+M39+M42+M43+M45+M46+M40+M41</f>
        <v>23039.46</v>
      </c>
    </row>
    <row r="35" spans="1:13" ht="33.75" customHeight="1">
      <c r="A35" s="3"/>
      <c r="B35" s="3"/>
      <c r="C35" s="3"/>
      <c r="D35" s="3"/>
      <c r="E35" s="3"/>
      <c r="F35" s="3"/>
      <c r="G35" s="4"/>
      <c r="H35" s="22" t="s">
        <v>87</v>
      </c>
      <c r="I35" s="47" t="s">
        <v>110</v>
      </c>
      <c r="J35" s="17">
        <v>4993.2</v>
      </c>
      <c r="K35" s="17">
        <v>3744.9</v>
      </c>
      <c r="L35" s="16">
        <f>M35-K35</f>
        <v>1248.2999999999997</v>
      </c>
      <c r="M35" s="16">
        <v>4993.2</v>
      </c>
    </row>
    <row r="36" spans="1:13" ht="53.25" customHeight="1">
      <c r="A36" s="3"/>
      <c r="B36" s="3"/>
      <c r="C36" s="3"/>
      <c r="D36" s="3"/>
      <c r="E36" s="3"/>
      <c r="F36" s="3"/>
      <c r="G36" s="4"/>
      <c r="H36" s="22" t="s">
        <v>88</v>
      </c>
      <c r="I36" s="47" t="s">
        <v>89</v>
      </c>
      <c r="J36" s="16">
        <v>1014.11</v>
      </c>
      <c r="K36" s="17">
        <v>1014.11</v>
      </c>
      <c r="L36" s="15">
        <v>0</v>
      </c>
      <c r="M36" s="15">
        <v>1014.11</v>
      </c>
    </row>
    <row r="37" spans="1:13" ht="108.75">
      <c r="A37" s="3"/>
      <c r="B37" s="3"/>
      <c r="C37" s="3"/>
      <c r="D37" s="3"/>
      <c r="E37" s="3"/>
      <c r="F37" s="3"/>
      <c r="G37" s="4"/>
      <c r="H37" s="35" t="s">
        <v>90</v>
      </c>
      <c r="I37" s="49" t="s">
        <v>91</v>
      </c>
      <c r="J37" s="54">
        <v>12000</v>
      </c>
      <c r="K37" s="17">
        <v>0</v>
      </c>
      <c r="L37" s="15">
        <v>12000</v>
      </c>
      <c r="M37" s="15">
        <v>12000</v>
      </c>
    </row>
    <row r="38" spans="1:13" ht="46.5">
      <c r="A38" s="3"/>
      <c r="B38" s="3"/>
      <c r="C38" s="3"/>
      <c r="D38" s="3"/>
      <c r="E38" s="3"/>
      <c r="F38" s="3"/>
      <c r="G38" s="4"/>
      <c r="H38" s="50" t="s">
        <v>111</v>
      </c>
      <c r="I38" s="47" t="s">
        <v>112</v>
      </c>
      <c r="J38" s="48">
        <v>1004.52</v>
      </c>
      <c r="K38" s="17">
        <v>1004.52</v>
      </c>
      <c r="L38" s="15"/>
      <c r="M38" s="15">
        <v>1004.52</v>
      </c>
    </row>
    <row r="39" spans="1:13" ht="33.75" customHeight="1">
      <c r="A39" s="3"/>
      <c r="B39" s="3"/>
      <c r="C39" s="3"/>
      <c r="D39" s="3"/>
      <c r="E39" s="3"/>
      <c r="F39" s="3"/>
      <c r="G39" s="4"/>
      <c r="H39" s="36" t="s">
        <v>92</v>
      </c>
      <c r="I39" s="37" t="s">
        <v>93</v>
      </c>
      <c r="J39" s="55">
        <v>1.84</v>
      </c>
      <c r="K39" s="17">
        <v>1.84</v>
      </c>
      <c r="M39" s="17">
        <v>1.84</v>
      </c>
    </row>
    <row r="40" spans="1:13" ht="32.25" customHeight="1">
      <c r="A40" s="3"/>
      <c r="B40" s="3"/>
      <c r="C40" s="3"/>
      <c r="D40" s="3"/>
      <c r="E40" s="3"/>
      <c r="F40" s="3"/>
      <c r="G40" s="4"/>
      <c r="H40" s="61" t="s">
        <v>122</v>
      </c>
      <c r="I40" s="43" t="s">
        <v>123</v>
      </c>
      <c r="J40" s="62">
        <v>306.11</v>
      </c>
      <c r="K40" s="17">
        <v>306.11</v>
      </c>
      <c r="L40" s="17"/>
      <c r="M40" s="17">
        <v>306.11</v>
      </c>
    </row>
    <row r="41" spans="1:13" ht="33" customHeight="1">
      <c r="A41" s="3"/>
      <c r="B41" s="3"/>
      <c r="C41" s="3"/>
      <c r="D41" s="3"/>
      <c r="E41" s="3"/>
      <c r="F41" s="3"/>
      <c r="G41" s="4"/>
      <c r="H41" s="61" t="s">
        <v>124</v>
      </c>
      <c r="I41" s="43" t="s">
        <v>123</v>
      </c>
      <c r="J41" s="62">
        <v>3603.89</v>
      </c>
      <c r="K41" s="17">
        <v>3219.81</v>
      </c>
      <c r="L41" s="17">
        <f>M41-K41</f>
        <v>384.0799999999999</v>
      </c>
      <c r="M41" s="17">
        <v>3603.89</v>
      </c>
    </row>
    <row r="42" spans="1:13" ht="63" customHeight="1">
      <c r="A42" s="3"/>
      <c r="B42" s="3"/>
      <c r="C42" s="3"/>
      <c r="D42" s="3"/>
      <c r="E42" s="3"/>
      <c r="F42" s="3"/>
      <c r="G42" s="4"/>
      <c r="H42" s="39" t="s">
        <v>94</v>
      </c>
      <c r="I42" s="38" t="s">
        <v>95</v>
      </c>
      <c r="J42" s="40">
        <v>151.4</v>
      </c>
      <c r="K42" s="56">
        <v>151.4</v>
      </c>
      <c r="L42" s="16">
        <v>0</v>
      </c>
      <c r="M42" s="57">
        <v>151.4</v>
      </c>
    </row>
    <row r="43" spans="1:13" ht="63" customHeight="1">
      <c r="A43" s="3"/>
      <c r="B43" s="3"/>
      <c r="C43" s="3"/>
      <c r="D43" s="3"/>
      <c r="E43" s="3"/>
      <c r="F43" s="3"/>
      <c r="G43" s="4"/>
      <c r="H43" s="39" t="s">
        <v>113</v>
      </c>
      <c r="I43" s="51" t="s">
        <v>114</v>
      </c>
      <c r="J43" s="58">
        <v>10.26</v>
      </c>
      <c r="K43" s="59">
        <v>10.26</v>
      </c>
      <c r="L43" s="52">
        <f>M43-K43</f>
        <v>0</v>
      </c>
      <c r="M43" s="60">
        <v>10.26</v>
      </c>
    </row>
    <row r="44" spans="1:13" ht="36" customHeight="1">
      <c r="A44" s="3"/>
      <c r="B44" s="3"/>
      <c r="C44" s="3"/>
      <c r="D44" s="3"/>
      <c r="E44" s="3"/>
      <c r="F44" s="3"/>
      <c r="G44" s="4"/>
      <c r="H44" s="39" t="s">
        <v>115</v>
      </c>
      <c r="I44" s="51" t="s">
        <v>116</v>
      </c>
      <c r="J44" s="58">
        <v>321</v>
      </c>
      <c r="K44" s="59">
        <v>283</v>
      </c>
      <c r="L44" s="52">
        <f>M44-K44</f>
        <v>0</v>
      </c>
      <c r="M44" s="60">
        <v>283</v>
      </c>
    </row>
    <row r="45" spans="1:13" ht="63" customHeight="1">
      <c r="A45" s="3"/>
      <c r="B45" s="3"/>
      <c r="C45" s="3"/>
      <c r="D45" s="3"/>
      <c r="E45" s="3"/>
      <c r="F45" s="3"/>
      <c r="G45" s="4"/>
      <c r="H45" s="39" t="s">
        <v>117</v>
      </c>
      <c r="I45" s="51" t="s">
        <v>118</v>
      </c>
      <c r="J45" s="58">
        <v>-44.03</v>
      </c>
      <c r="K45" s="59">
        <v>-44.03</v>
      </c>
      <c r="L45" s="52">
        <f>M45-K45</f>
        <v>0</v>
      </c>
      <c r="M45" s="60">
        <v>-44.03</v>
      </c>
    </row>
    <row r="46" spans="1:13" ht="63" customHeight="1">
      <c r="A46" s="3"/>
      <c r="B46" s="3"/>
      <c r="C46" s="3"/>
      <c r="D46" s="3"/>
      <c r="E46" s="3"/>
      <c r="F46" s="3"/>
      <c r="G46" s="4"/>
      <c r="H46" s="39" t="s">
        <v>119</v>
      </c>
      <c r="I46" s="51" t="s">
        <v>118</v>
      </c>
      <c r="J46" s="58">
        <v>-1.84</v>
      </c>
      <c r="K46" s="59">
        <v>-1.84</v>
      </c>
      <c r="L46" s="52">
        <f>M46-K46</f>
        <v>0</v>
      </c>
      <c r="M46" s="60">
        <v>-1.84</v>
      </c>
    </row>
    <row r="47" spans="1:13" ht="18.75" customHeight="1">
      <c r="A47" s="3"/>
      <c r="B47" s="3"/>
      <c r="C47" s="3"/>
      <c r="D47" s="3"/>
      <c r="E47" s="3"/>
      <c r="F47" s="3"/>
      <c r="G47" s="4"/>
      <c r="H47" s="159" t="s">
        <v>6</v>
      </c>
      <c r="I47" s="160"/>
      <c r="J47" s="53">
        <f>J8+J33</f>
        <v>45953.979999999996</v>
      </c>
      <c r="K47" s="53">
        <f>K8+K33</f>
        <v>26174.480000000003</v>
      </c>
      <c r="L47" s="53">
        <f>L8+L33</f>
        <v>19730.829999999998</v>
      </c>
      <c r="M47" s="53">
        <f>M8+M33</f>
        <v>45905.31</v>
      </c>
    </row>
    <row r="48" spans="1:13" ht="38.25" customHeight="1">
      <c r="A48" s="3"/>
      <c r="B48" s="3"/>
      <c r="C48" s="3"/>
      <c r="D48" s="3"/>
      <c r="E48" s="3"/>
      <c r="F48" s="3"/>
      <c r="G48" s="4"/>
      <c r="H48" s="25"/>
      <c r="I48" s="25" t="s">
        <v>50</v>
      </c>
      <c r="J48" s="29"/>
      <c r="K48" s="29"/>
      <c r="L48" s="27"/>
      <c r="M48" s="27"/>
    </row>
    <row r="49" spans="1:13" ht="16.5" customHeight="1">
      <c r="A49" s="1" t="s">
        <v>5</v>
      </c>
      <c r="B49" s="1" t="s">
        <v>5</v>
      </c>
      <c r="C49" s="1" t="s">
        <v>5</v>
      </c>
      <c r="D49" s="1" t="s">
        <v>5</v>
      </c>
      <c r="E49" s="1" t="s">
        <v>5</v>
      </c>
      <c r="F49" s="1" t="s">
        <v>5</v>
      </c>
      <c r="G49" s="2" t="s">
        <v>5</v>
      </c>
      <c r="H49" s="26" t="s">
        <v>59</v>
      </c>
      <c r="I49" s="25" t="s">
        <v>51</v>
      </c>
      <c r="J49" s="17">
        <v>1226.82</v>
      </c>
      <c r="K49" s="17">
        <v>876.16</v>
      </c>
      <c r="L49" s="30">
        <f>M49-K49</f>
        <v>350.65999999999997</v>
      </c>
      <c r="M49" s="17">
        <v>1226.82</v>
      </c>
    </row>
    <row r="50" spans="8:13" ht="15">
      <c r="H50" s="26" t="s">
        <v>96</v>
      </c>
      <c r="I50" s="25" t="s">
        <v>97</v>
      </c>
      <c r="J50" s="17">
        <v>151.4</v>
      </c>
      <c r="K50" s="17">
        <v>108.24</v>
      </c>
      <c r="L50" s="30">
        <f aca="true" t="shared" si="1" ref="L50:L58">M50-K50</f>
        <v>43.16000000000001</v>
      </c>
      <c r="M50" s="17">
        <v>151.4</v>
      </c>
    </row>
    <row r="51" spans="8:13" ht="35.25" customHeight="1">
      <c r="H51" s="26" t="s">
        <v>60</v>
      </c>
      <c r="I51" s="25" t="s">
        <v>52</v>
      </c>
      <c r="J51" s="17">
        <v>319.76</v>
      </c>
      <c r="K51" s="17">
        <v>223.52</v>
      </c>
      <c r="L51" s="30">
        <f t="shared" si="1"/>
        <v>96.23999999999998</v>
      </c>
      <c r="M51" s="17">
        <v>319.76</v>
      </c>
    </row>
    <row r="52" spans="8:13" ht="17.25" customHeight="1">
      <c r="H52" s="28" t="s">
        <v>61</v>
      </c>
      <c r="I52" s="33" t="s">
        <v>83</v>
      </c>
      <c r="J52" s="17">
        <v>18414.48</v>
      </c>
      <c r="K52" s="17">
        <v>3373.37</v>
      </c>
      <c r="L52" s="30">
        <f t="shared" si="1"/>
        <v>15041.11</v>
      </c>
      <c r="M52" s="17">
        <v>18414.48</v>
      </c>
    </row>
    <row r="53" spans="8:13" ht="37.5" customHeight="1">
      <c r="H53" s="28" t="s">
        <v>62</v>
      </c>
      <c r="I53" s="25" t="s">
        <v>53</v>
      </c>
      <c r="J53" s="17">
        <v>106</v>
      </c>
      <c r="K53" s="17">
        <v>0</v>
      </c>
      <c r="L53" s="30">
        <f t="shared" si="1"/>
        <v>72.2</v>
      </c>
      <c r="M53" s="17">
        <v>72.2</v>
      </c>
    </row>
    <row r="54" spans="8:13" ht="21.75" customHeight="1">
      <c r="H54" s="26" t="s">
        <v>63</v>
      </c>
      <c r="I54" s="25" t="s">
        <v>54</v>
      </c>
      <c r="J54" s="17">
        <v>9816.25</v>
      </c>
      <c r="K54" s="17">
        <v>6625.45</v>
      </c>
      <c r="L54" s="30">
        <f t="shared" si="1"/>
        <v>5449.250000000001</v>
      </c>
      <c r="M54" s="17">
        <v>12074.7</v>
      </c>
    </row>
    <row r="55" spans="8:13" ht="25.5" customHeight="1">
      <c r="H55" s="26" t="s">
        <v>64</v>
      </c>
      <c r="I55" s="25" t="s">
        <v>55</v>
      </c>
      <c r="J55" s="17">
        <v>190.72</v>
      </c>
      <c r="K55" s="17">
        <v>183.57</v>
      </c>
      <c r="L55" s="30">
        <f t="shared" si="1"/>
        <v>2.1299999999999955</v>
      </c>
      <c r="M55" s="17">
        <v>185.7</v>
      </c>
    </row>
    <row r="56" spans="8:13" ht="31.5" customHeight="1">
      <c r="H56" s="26" t="s">
        <v>65</v>
      </c>
      <c r="I56" s="25" t="s">
        <v>56</v>
      </c>
      <c r="J56" s="17">
        <v>16895.42</v>
      </c>
      <c r="K56" s="17">
        <v>10505.87</v>
      </c>
      <c r="L56" s="30">
        <f t="shared" si="1"/>
        <v>3270.4299999999985</v>
      </c>
      <c r="M56" s="17">
        <v>13776.3</v>
      </c>
    </row>
    <row r="57" spans="8:13" ht="18" customHeight="1">
      <c r="H57" s="26" t="s">
        <v>84</v>
      </c>
      <c r="I57" s="34" t="s">
        <v>85</v>
      </c>
      <c r="J57" s="20">
        <v>2192.67</v>
      </c>
      <c r="K57" s="20">
        <v>2089.02</v>
      </c>
      <c r="L57" s="30">
        <f t="shared" si="1"/>
        <v>-1659.02</v>
      </c>
      <c r="M57" s="20">
        <v>430</v>
      </c>
    </row>
    <row r="58" spans="8:13" ht="33" customHeight="1">
      <c r="H58" s="26">
        <v>1100</v>
      </c>
      <c r="I58" s="25" t="s">
        <v>57</v>
      </c>
      <c r="J58" s="17">
        <v>67</v>
      </c>
      <c r="K58" s="17">
        <v>50.14</v>
      </c>
      <c r="L58" s="30">
        <f t="shared" si="1"/>
        <v>164.95999999999998</v>
      </c>
      <c r="M58" s="17">
        <v>215.1</v>
      </c>
    </row>
    <row r="59" spans="8:13" ht="20.25" customHeight="1">
      <c r="H59" s="25"/>
      <c r="I59" s="31" t="s">
        <v>58</v>
      </c>
      <c r="J59" s="32">
        <f>SUM(J49:J58)</f>
        <v>49380.52</v>
      </c>
      <c r="K59" s="32">
        <f>SUM(K49:K58)</f>
        <v>24035.34</v>
      </c>
      <c r="L59" s="32">
        <f>SUM(L49:L58)</f>
        <v>22831.12</v>
      </c>
      <c r="M59" s="32">
        <f>SUM(M49:M58)</f>
        <v>46866.46</v>
      </c>
    </row>
    <row r="60" ht="19.5" customHeight="1"/>
    <row r="61" ht="16.5" customHeight="1"/>
  </sheetData>
  <sheetProtection/>
  <mergeCells count="8">
    <mergeCell ref="H47:I47"/>
    <mergeCell ref="H5:H6"/>
    <mergeCell ref="I5:I6"/>
    <mergeCell ref="H1:M1"/>
    <mergeCell ref="J5:J6"/>
    <mergeCell ref="K5:K6"/>
    <mergeCell ref="L5:M5"/>
    <mergeCell ref="H2:M2"/>
  </mergeCells>
  <printOptions/>
  <pageMargins left="0.5905511811023623" right="0.1968503937007874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2021-11-10T10:50:22Z</cp:lastPrinted>
  <dcterms:created xsi:type="dcterms:W3CDTF">2010-08-24T05:27:08Z</dcterms:created>
  <dcterms:modified xsi:type="dcterms:W3CDTF">2021-11-15T06:58:27Z</dcterms:modified>
  <cp:category/>
  <cp:version/>
  <cp:contentType/>
  <cp:contentStatus/>
</cp:coreProperties>
</file>