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20" yWindow="3360" windowWidth="9720" windowHeight="4080"/>
  </bookViews>
  <sheets>
    <sheet name="декабрь" sheetId="4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F65" i="4" l="1"/>
  <c r="F66" i="4"/>
  <c r="F67" i="4"/>
  <c r="F68" i="4"/>
  <c r="F69" i="4"/>
  <c r="F70" i="4"/>
  <c r="F71" i="4"/>
  <c r="F72" i="4"/>
  <c r="F73" i="4"/>
  <c r="F74" i="4"/>
  <c r="F75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101" i="4"/>
  <c r="F102" i="4"/>
  <c r="F103" i="4"/>
  <c r="F104" i="4"/>
  <c r="F105" i="4"/>
  <c r="F106" i="4"/>
  <c r="F107" i="4"/>
  <c r="F109" i="4"/>
  <c r="F110" i="4"/>
  <c r="F112" i="4"/>
  <c r="F113" i="4"/>
  <c r="F114" i="4"/>
  <c r="F115" i="4"/>
  <c r="F116" i="4"/>
  <c r="F117" i="4"/>
  <c r="F118" i="4"/>
  <c r="F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8" i="4"/>
  <c r="E109" i="4"/>
  <c r="E110" i="4"/>
  <c r="E111" i="4"/>
  <c r="E112" i="4"/>
  <c r="E113" i="4"/>
  <c r="E114" i="4"/>
  <c r="E115" i="4"/>
  <c r="E116" i="4"/>
  <c r="E117" i="4"/>
  <c r="E118" i="4"/>
  <c r="E64" i="4"/>
  <c r="B105" i="4"/>
  <c r="C110" i="4"/>
  <c r="B110" i="4"/>
  <c r="B102" i="4"/>
  <c r="B87" i="4"/>
  <c r="D87" i="4"/>
  <c r="C116" i="4"/>
  <c r="C115" i="4"/>
  <c r="C114" i="4" s="1"/>
  <c r="C111" i="4"/>
  <c r="C105" i="4"/>
  <c r="C102" i="4"/>
  <c r="C99" i="4"/>
  <c r="C98" i="4"/>
  <c r="C97" i="4" s="1"/>
  <c r="C95" i="4"/>
  <c r="C93" i="4"/>
  <c r="C92" i="4" s="1"/>
  <c r="C90" i="4"/>
  <c r="C86" i="4"/>
  <c r="C84" i="4"/>
  <c r="C82" i="4"/>
  <c r="C79" i="4"/>
  <c r="C76" i="4"/>
  <c r="C71" i="4"/>
  <c r="C70" i="4" s="1"/>
  <c r="C68" i="4"/>
  <c r="C66" i="4"/>
  <c r="C65" i="4" s="1"/>
  <c r="C81" i="4" l="1"/>
  <c r="C78" i="4" s="1"/>
  <c r="C64" i="4"/>
  <c r="C101" i="4"/>
  <c r="C118" i="4" l="1"/>
  <c r="G31" i="4" l="1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30" i="4"/>
  <c r="F31" i="4"/>
  <c r="F32" i="4"/>
  <c r="F33" i="4"/>
  <c r="F36" i="4"/>
  <c r="F38" i="4"/>
  <c r="F39" i="4"/>
  <c r="F41" i="4"/>
  <c r="F42" i="4"/>
  <c r="F44" i="4"/>
  <c r="F45" i="4"/>
  <c r="F46" i="4"/>
  <c r="F48" i="4"/>
  <c r="F50" i="4"/>
  <c r="F51" i="4"/>
  <c r="F53" i="4"/>
  <c r="F56" i="4"/>
  <c r="D55" i="4"/>
  <c r="F55" i="4" s="1"/>
  <c r="D52" i="4"/>
  <c r="F52" i="4" s="1"/>
  <c r="D49" i="4"/>
  <c r="F49" i="4" s="1"/>
  <c r="D47" i="4"/>
  <c r="F47" i="4" s="1"/>
  <c r="D43" i="4"/>
  <c r="F43" i="4" s="1"/>
  <c r="D40" i="4"/>
  <c r="F40" i="4" s="1"/>
  <c r="D37" i="4"/>
  <c r="F37" i="4" s="1"/>
  <c r="D35" i="4"/>
  <c r="F35" i="4" s="1"/>
  <c r="D34" i="4"/>
  <c r="D30" i="4" s="1"/>
  <c r="F30" i="4" s="1"/>
  <c r="F34" i="4" l="1"/>
  <c r="D57" i="4"/>
  <c r="F57" i="4" s="1"/>
  <c r="F7" i="4" l="1"/>
  <c r="F8" i="4"/>
  <c r="F9" i="4"/>
  <c r="F10" i="4"/>
  <c r="F11" i="4"/>
  <c r="F12" i="4"/>
  <c r="F13" i="4"/>
  <c r="F14" i="4"/>
  <c r="F15" i="4"/>
  <c r="F16" i="4"/>
  <c r="F20" i="4"/>
  <c r="F21" i="4"/>
  <c r="F22" i="4"/>
  <c r="F6" i="4"/>
  <c r="E20" i="4"/>
  <c r="E21" i="4"/>
  <c r="E22" i="4"/>
  <c r="E23" i="4"/>
  <c r="D19" i="4"/>
  <c r="C19" i="4"/>
  <c r="B18" i="4"/>
  <c r="B19" i="4"/>
  <c r="F19" i="4" l="1"/>
  <c r="E19" i="4"/>
  <c r="D18" i="4"/>
  <c r="C18" i="4"/>
  <c r="C24" i="4" s="1"/>
  <c r="E18" i="4" l="1"/>
  <c r="D24" i="4"/>
  <c r="F18" i="4"/>
  <c r="F24" i="4" l="1"/>
  <c r="E24" i="4"/>
</calcChain>
</file>

<file path=xl/sharedStrings.xml><?xml version="1.0" encoding="utf-8"?>
<sst xmlns="http://schemas.openxmlformats.org/spreadsheetml/2006/main" count="171" uniqueCount="155">
  <si>
    <t>Муниципальная программа  «Гражданская оборона, защита населения от чрезвычайных ситуаций природного и техногенного характера, противодействие терроризму и экстремизму в Палехском городском поселении»</t>
  </si>
  <si>
    <t>Муниципальная программа  «Развитие транспортной системы Палехского городского поселения»</t>
  </si>
  <si>
    <t xml:space="preserve">Муниципальная программа  «Благоустройство территории Палехского городского поселения» </t>
  </si>
  <si>
    <t>Непрограммные направления деятельности представительных органов местного самоуправления Палехского городского поселения</t>
  </si>
  <si>
    <t>Непрограммные направления деятельности  исполнительно-распорядительных  органов местного самоуправления Палехского городского поселения</t>
  </si>
  <si>
    <t>Всего расходов</t>
  </si>
  <si>
    <t xml:space="preserve">Муниципальная программа «Развитие культуры Палехского городского поселения» </t>
  </si>
  <si>
    <t>100</t>
  </si>
  <si>
    <t xml:space="preserve">Муниципальная программа «Развитие физической культуры и спорта, повышение эффективности реализации молодежной политики в Палехском городском поселении» </t>
  </si>
  <si>
    <t>Муниципальная программа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поселения»</t>
  </si>
  <si>
    <t xml:space="preserve">Муниципальная программа «Повышение безопасности дорожного движения в Палехском городском поселении» </t>
  </si>
  <si>
    <t>Муниципальная программа «Энергосбережение и повышение энергетической эффективности в Палехском городском поселении»</t>
  </si>
  <si>
    <t>Муниципальная программа  «Профилактика правонарушений в Палехском городском поселении»</t>
  </si>
  <si>
    <t>Муниципальная программа «Социальная поддержка граждан Палехского городского поселения»</t>
  </si>
  <si>
    <t>Реализация мер по управлению муниципальным имуществом Палехского городского поселения</t>
  </si>
  <si>
    <t xml:space="preserve">Непрограммные направления деятельности </t>
  </si>
  <si>
    <t>Муниципальная программа «Формирование современной городской среды на территории Палехского городского поселения»</t>
  </si>
  <si>
    <t>Муниципальная программа «Территориальное планирование Палехского городского поселения»</t>
  </si>
  <si>
    <t>Непрограммные расходы муниципальных учреждений</t>
  </si>
  <si>
    <t>% исполнения</t>
  </si>
  <si>
    <t>Исполнение бюджетных назначений по расходам в 2019 году, динамика исполнения расходной части в 2018 – 2019 годах по состоянию  на 01.01.2020 года в разрезе муниципальных программ и непрограммных направлений деятельности</t>
  </si>
  <si>
    <t>Исполнено за 2018 год</t>
  </si>
  <si>
    <t>Уточненные бюджетные назначения  на 2019 год</t>
  </si>
  <si>
    <t>Исполнено за 2019 год</t>
  </si>
  <si>
    <t>98,1</t>
  </si>
  <si>
    <t>97,7</t>
  </si>
  <si>
    <t>91,4</t>
  </si>
  <si>
    <t>83,1</t>
  </si>
  <si>
    <t>99,3</t>
  </si>
  <si>
    <t>95,9</t>
  </si>
  <si>
    <t>92,4</t>
  </si>
  <si>
    <t>99,9</t>
  </si>
  <si>
    <t>Динамика расходов 2019г. к 2018г.</t>
  </si>
  <si>
    <t>Итого по муниципальным программам</t>
  </si>
  <si>
    <t>Исполнение бюджетных назначений по расходам в 2019 году, динамика исполнения расходной части в 2018-2019 годах в разрезе разделов и подразделов бюджетной классификации РФ.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</si>
  <si>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</si>
  <si>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</si>
  <si>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Другие общегосударственные вопросы</t>
  </si>
  <si>
    <t>Национальная оборона</t>
  </si>
  <si>
    <t>Обеспечение пожарной безопасности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</si>
  <si>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</si>
  <si>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</si>
  <si>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</si>
  <si>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</si>
  <si>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</si>
  <si>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</si>
  <si>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</si>
  <si>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Массовый спорт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</si>
  <si>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</si>
  <si>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</si>
  <si>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</si>
  <si>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</si>
  <si>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</si>
  <si>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</si>
  <si>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0105</t>
  </si>
  <si>
    <t>0113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</si>
  <si>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</si>
  <si>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</si>
  <si>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</si>
  <si>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</si>
  <si>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</si>
  <si>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</si>
  <si>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</si>
  <si>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</si>
  <si>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0400</t>
  </si>
  <si>
    <t>НАЦИОНАЛЬНАЯ ЭКОНОМИКА</t>
  </si>
  <si>
    <t>0409</t>
  </si>
  <si>
    <t>0412</t>
  </si>
  <si>
    <t>0500</t>
  </si>
  <si>
    <t>ЖИЛИЩНО-КОММУНАЛЬНОЕ ХОЗЯЙСТВО</t>
  </si>
  <si>
    <t>0501</t>
  </si>
  <si>
    <t>0502</t>
  </si>
  <si>
    <t>0503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</si>
  <si>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</si>
  <si>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</si>
  <si>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</si>
  <si>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</si>
  <si>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</si>
  <si>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</si>
  <si>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</si>
  <si>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0804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</si>
  <si>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</si>
  <si>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</si>
  <si>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</si>
  <si>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ФИЗИЧЕСКАЯ КУЛЬТУРА И СПОРТ</t>
  </si>
  <si>
    <t>ВСЕГО:</t>
  </si>
  <si>
    <t>План на 2019 год</t>
  </si>
  <si>
    <t>Процент исполнен. за 2019 год</t>
  </si>
  <si>
    <t>Исполнение бюджетных назначений по налоговым и неналоговым доходам в 2019 году, динамика исполнения доходной части в 2018 -2019 годах</t>
  </si>
  <si>
    <t>Наименование   доходов</t>
  </si>
  <si>
    <t>Процент исполнения за 2019 год</t>
  </si>
  <si>
    <t>Динамика расходов 2019 г. к 2018 г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</si>
  <si>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</si>
  <si>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(182 1 01 02010 01 0000 110)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</si>
  <si>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(182 1 01 02020 01 0000 110)</t>
  </si>
  <si>
    <t>Налог на доходы физических лиц с доходов, полученных физическими лицами,  в соответствии со статьей 228 Налогового кодекса Российской Федерации
(182 1 01 02030 01 0000 110)</t>
  </si>
  <si>
    <t>НАЛОГИ НА ТОВАРЫ (РАБОТЫ, УСЛУГИ), РЕАЛИЗУЕМЫЕ НА ТЕРРИТОРИИ РОССИЙСКОЙ ФЕДЕРАЦИИ (000 1 03 00000 00 0000 000)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</si>
  <si>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(100 1 03 02241 01 0000 110)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</si>
  <si>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(100 1 03 02251 01 0000 110)</t>
  </si>
  <si>
    <t>НАЛОГИ НА СОВОКУПНЫЙ ДОХОД (000 1 05 00000 00 0000 000)</t>
  </si>
  <si>
    <t>Единый сельскохозяйственный налог (182 1 05 03010 01 0000 110)</t>
  </si>
  <si>
    <t>НАЛОГИ НА ИМУЩЕСТВО (000 1 06 00000 00 0000 000)</t>
  </si>
  <si>
    <t>Земельный налог (000 1 06 06000 00 0000 110)</t>
  </si>
  <si>
    <t>Налог на имущество физических лиц  (000 1 06 01000 00 0000 110)</t>
  </si>
  <si>
    <t>Земельный налог с организаций, обладающих земельным участком, расположенным в границах городских  поселений  (182 1 06 06033 13 0000 110)</t>
  </si>
  <si>
    <t>Земельный налог с физических лиц, обладающих земельным участком, расположенным в границах  городских  поселений (182 1 06 06043 13 0000 110)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</si>
  <si>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(051 1 11 05013 13 0000 120)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</si>
  <si>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
(921 1 11 05035 13 0000 120)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</si>
  <si>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(000 1 11 09000 00 0000 120)
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</si>
  <si>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(921 1 11 09045 13 0000 120)</t>
  </si>
  <si>
    <t>Прочие доходы от компенсации затрат бюджетов городских поселений (921 1 13 02995 13 0000 130)</t>
  </si>
  <si>
    <t>Штрафы,санкции, возмещение ущерба
(000 1 16 00000 00 0000 000)</t>
  </si>
  <si>
    <t>Прочие поступления от денежных взысканий (штрафов) и иных сумм в возмещение ущерба, зачисляемые в бюджеты городских поселений (924 116 9005013 0000 140)</t>
  </si>
  <si>
    <t>БЕЗВОЗМЕЗДНЫЕ ПОСТУПЛЕНИЯ (000 2 00 00000 00 0000 000)</t>
  </si>
  <si>
    <t>Дотации бюджетам бюджетной системы Российской Федерации (000 2 0210000 00 0000 150)</t>
  </si>
  <si>
    <t>Субвенции бюджетам бюджетной системы Российской Федерации (000 2 02 30000 00 0000 150)</t>
  </si>
  <si>
    <t>Прочие безвозмездные поступления в бюджеты городских поселений (924 20705030 13 0000 150)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</si>
  <si>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 (000 21960010 13 0000 150)</t>
  </si>
  <si>
    <t>ДОХОДЫ ОТ ИСПОЛЬЗОВАНИЯ ИМУЩЕСТВА, НАХОДЯЩЕГОСЯ В ГОСУДАРСТВЕННОЙ И МУНИЦИПАЛЬНОЙ СОБСТВЕННОСТИ                          (000 1 11 00000 00 0000 000)</t>
  </si>
  <si>
    <t>ДОХОДЫ ОТ ПРОДАЖИ МАТЕРИАЛЬНЫХ И НЕМАТЕРИАЛЬНЫХ АКТИВОВ                                       (000 1 14 00000 00 0000 000)</t>
  </si>
  <si>
    <t>Доходы от оказания платных услуг (работ) и компенсации затрат государства                                       (000 1 13 00000 00 0000 000)</t>
  </si>
  <si>
    <t>428938,70</t>
  </si>
  <si>
    <t>413649,68</t>
  </si>
  <si>
    <t>1840,27</t>
  </si>
  <si>
    <t xml:space="preserve">Прочие субсидии бюджетам городских поселений
 (2 02 29999 13 0000 150)
</t>
  </si>
  <si>
    <t xml:space="preserve"> Субсидии бюджетам городских поселений на реализацию мероприятий по обеспечению жильем молодых семей (20225497130000151)</t>
  </si>
  <si>
    <t>Субсидии бюджетам городских поселений на реализацию программ формирования современной городской среды (202 25555 13 0000 150)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</si>
  <si>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 (21960010 13 0000 150)</t>
  </si>
  <si>
    <t>Динамика расходов 2019 г. к 2018 г.</t>
  </si>
  <si>
    <t>Кредиты привлеченные в бюджет Палехского муниципального района от других бюджетов бюджетной системы РФ и кредитных организаций</t>
  </si>
  <si>
    <t>Ценные бумаги, эмитируемые Палехским муниципальным районом</t>
  </si>
  <si>
    <t>Выданные муниципальные гарантии Палехского муниципального района</t>
  </si>
  <si>
    <t>Исполнение расходов муниципального долга Палехского городского поселения  в 2019 году, динамика исполнения расходов муниципального долга  в 2018 -2019 годах</t>
  </si>
  <si>
    <t>Прочие безвозмездные поступления                                         (000 2070000000 0000 000)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</si>
  <si>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                         (924 202 35120 13 0000 150)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</si>
  <si>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                         (924 202 35118 13 0000 150)</t>
  </si>
  <si>
    <t>Субсидии бюджетам городских поселений на поддержку отрасли культуры                                                                                            (2 02 25519 13 0000 150)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</si>
  <si>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                                     (921 2 02 20216 13 0000 150)</t>
  </si>
  <si>
    <t>Субсидии бюджетам бюджетной системы Российской Федерации (межбюджетные субсидии)                                                 (000 2 02 20000 00 0000 150)</t>
  </si>
  <si>
    <t>Дотация бюджетам городских поселений на поддержку мер по обеспечению сбалансированности бюджетов       (920 2 02 15002 13 0000 150)</t>
  </si>
  <si>
    <t>Дотации бюджетам городских поселений на выравнивание бюджетной обеспеченности                                               (920 2 02 15001 13 0000 150)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</si>
  <si>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                                  (051 1 14 06013 13 0000 430 )</t>
  </si>
  <si>
    <t>Доходы от компенсации затрат государства                        (000 113 02000 00 0000 130)</t>
  </si>
  <si>
    <t>Прочие доходы от оказания платных услуг (работ) получателями средств бюджетов городских поселений     (924 1 13 01995 13 0000 130)</t>
  </si>
  <si>
    <t>Доходы от оказания платных услуг (работ)                         (000 1 13 01000 00 0000 130)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</si>
  <si>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                            (000 1 11 05000 00 0000 120)</t>
  </si>
  <si>
    <t>Земельный налог с физических лиц                                       (000 1 06 06040 13 0000 110)</t>
  </si>
  <si>
    <t>Земельный налог с организаций                                            (000 1 06 06030 00 0000 110)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</si>
  <si>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(182 1 06 01030 13 0000 110)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</si>
  <si>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                                           (100 1 03 02261 01 0000 110)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</si>
  <si>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                                                (100 1 03 02231 01 0000 110)</t>
  </si>
  <si>
    <t>Акцизы по подакцизным товарам (продукции), производимым на территории Российской Федерации      (000 1 03 02000 01 0000 110)</t>
  </si>
  <si>
    <t>Налог на доходы физических лиц                                          (000 1 01 02000 01 0000 110)</t>
  </si>
  <si>
    <t>НАЛОГИ НА ПРИБЫЛЬ, ДОХОДЫ                                      (000 1 01 00000 00 0000 000)</t>
  </si>
  <si>
    <t>НАЛОГОВЫЕ И НЕНАЛОГОВЫЕ ДОХОДЫ                         (1 00 00000 00 0000 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</si>
</sst>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/>
    <xf numFmtId="164" fontId="5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11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/>
    <xf numFmtId="0" fontId="11" fillId="0" borderId="2" xfId="0" applyFont="1" applyBorder="1" applyAlignment="1">
      <alignment horizontal="justify" vertical="center" wrapText="1"/>
    </xf>
    <xf numFmtId="49" fontId="11" fillId="0" borderId="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/>
    <xf numFmtId="164" fontId="5" fillId="0" borderId="1" xfId="0" applyNumberFormat="1" applyFont="1" applyBorder="1"/>
    <xf numFmtId="2" fontId="11" fillId="0" borderId="1" xfId="0" applyNumberFormat="1" applyFont="1" applyBorder="1" applyAlignment="1">
      <alignment horizontal="right"/>
    </xf>
    <xf numFmtId="0" fontId="5" fillId="0" borderId="6" xfId="0" applyFont="1" applyFill="1" applyBorder="1" applyAlignment="1">
      <alignment horizontal="left" wrapText="1" shrinkToFit="1"/>
    </xf>
    <xf numFmtId="2" fontId="14" fillId="0" borderId="0" xfId="0" applyNumberFormat="1" applyFont="1"/>
    <xf numFmtId="0" fontId="5" fillId="0" borderId="1" xfId="0" applyFont="1" applyFill="1" applyBorder="1" applyAlignment="1">
      <alignment horizontal="left" vertical="top" wrapText="1" shrinkToFit="1"/>
    </xf>
    <xf numFmtId="0" fontId="5" fillId="0" borderId="6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top" wrapText="1" shrinkToFi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 shrinkToFit="1"/>
    </xf>
    <xf numFmtId="0" fontId="5" fillId="0" borderId="6" xfId="0" applyFont="1" applyFill="1" applyBorder="1" applyAlignment="1">
      <alignment horizontal="left" wrapText="1"/>
    </xf>
    <xf numFmtId="2" fontId="5" fillId="0" borderId="6" xfId="0" applyNumberFormat="1" applyFont="1" applyFill="1" applyBorder="1" applyAlignment="1">
      <alignment horizontal="center" wrapText="1"/>
    </xf>
    <xf numFmtId="2" fontId="5" fillId="0" borderId="9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2" fontId="14" fillId="0" borderId="5" xfId="0" applyNumberFormat="1" applyFont="1" applyFill="1" applyBorder="1"/>
    <xf numFmtId="4" fontId="5" fillId="0" borderId="5" xfId="0" applyNumberFormat="1" applyFont="1" applyFill="1" applyBorder="1"/>
    <xf numFmtId="2" fontId="12" fillId="0" borderId="5" xfId="0" applyNumberFormat="1" applyFont="1" applyBorder="1"/>
    <xf numFmtId="2" fontId="12" fillId="0" borderId="5" xfId="0" applyNumberFormat="1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right" vertical="top" shrinkToFit="1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right" shrinkToFit="1"/>
    </xf>
    <xf numFmtId="4" fontId="5" fillId="0" borderId="10" xfId="0" applyNumberFormat="1" applyFont="1" applyFill="1" applyBorder="1" applyAlignment="1">
      <alignment horizontal="right" shrinkToFit="1"/>
    </xf>
    <xf numFmtId="2" fontId="12" fillId="0" borderId="10" xfId="0" applyNumberFormat="1" applyFont="1" applyFill="1" applyBorder="1" applyAlignment="1"/>
    <xf numFmtId="4" fontId="5" fillId="0" borderId="5" xfId="0" applyNumberFormat="1" applyFont="1" applyFill="1" applyBorder="1" applyAlignment="1"/>
    <xf numFmtId="2" fontId="5" fillId="0" borderId="5" xfId="0" applyNumberFormat="1" applyFont="1" applyFill="1" applyBorder="1" applyAlignment="1"/>
    <xf numFmtId="2" fontId="11" fillId="0" borderId="5" xfId="0" applyNumberFormat="1" applyFont="1" applyFill="1" applyBorder="1" applyAlignment="1"/>
    <xf numFmtId="4" fontId="5" fillId="0" borderId="11" xfId="0" applyNumberFormat="1" applyFont="1" applyFill="1" applyBorder="1" applyAlignment="1">
      <alignment horizontal="right" shrinkToFit="1"/>
    </xf>
    <xf numFmtId="4" fontId="5" fillId="0" borderId="7" xfId="0" applyNumberFormat="1" applyFont="1" applyFill="1" applyBorder="1" applyAlignment="1">
      <alignment horizontal="right" shrinkToFit="1"/>
    </xf>
    <xf numFmtId="4" fontId="5" fillId="2" borderId="5" xfId="0" applyNumberFormat="1" applyFont="1" applyFill="1" applyBorder="1" applyAlignment="1">
      <alignment horizontal="right" shrinkToFit="1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abSelected="1" view="pageBreakPreview" zoomScale="60" zoomScaleNormal="100" workbookViewId="0">
      <selection activeCell="I146" sqref="I146"/>
    </sheetView>
  </sheetViews>
  <sheetFormatPr defaultRowHeight="13.2" x14ac:dyDescent="0.25"/>
  <cols>
    <col min="1" max="1" width="57.77734375" customWidth="1"/>
    <col min="2" max="2" width="14.33203125" customWidth="1"/>
    <col min="3" max="3" width="16.109375" customWidth="1"/>
    <col min="4" max="4" width="13.6640625" customWidth="1"/>
    <col min="5" max="5" width="14.44140625" customWidth="1"/>
    <col min="6" max="6" width="10.5546875" customWidth="1"/>
    <col min="7" max="7" width="9.6640625" customWidth="1"/>
    <col min="8" max="8" width="11" customWidth="1"/>
  </cols>
  <sheetData>
    <row r="1" spans="1:6" ht="27" customHeight="1" x14ac:dyDescent="0.25">
      <c r="C1" s="90"/>
      <c r="D1" s="90"/>
      <c r="E1" s="91"/>
      <c r="F1" s="91"/>
    </row>
    <row r="2" spans="1:6" ht="6.75" customHeight="1" x14ac:dyDescent="0.3">
      <c r="A2" s="92"/>
      <c r="B2" s="92"/>
      <c r="C2" s="93"/>
      <c r="D2" s="93"/>
      <c r="E2" s="93"/>
      <c r="F2" s="93"/>
    </row>
    <row r="3" spans="1:6" ht="59.4" customHeight="1" x14ac:dyDescent="0.3">
      <c r="A3" s="96" t="s">
        <v>20</v>
      </c>
      <c r="B3" s="96"/>
      <c r="C3" s="97"/>
      <c r="D3" s="97"/>
      <c r="E3" s="97"/>
      <c r="F3" s="97"/>
    </row>
    <row r="4" spans="1:6" ht="6" customHeight="1" x14ac:dyDescent="0.25">
      <c r="A4" s="94"/>
      <c r="B4" s="94"/>
      <c r="C4" s="95"/>
      <c r="D4" s="95"/>
      <c r="E4" s="95"/>
      <c r="F4" s="95"/>
    </row>
    <row r="5" spans="1:6" ht="49.8" customHeight="1" x14ac:dyDescent="0.25">
      <c r="A5" s="100"/>
      <c r="B5" s="7" t="s">
        <v>21</v>
      </c>
      <c r="C5" s="7" t="s">
        <v>22</v>
      </c>
      <c r="D5" s="7" t="s">
        <v>23</v>
      </c>
      <c r="E5" s="7" t="s">
        <v>19</v>
      </c>
      <c r="F5" s="24" t="s">
        <v>32</v>
      </c>
    </row>
    <row r="6" spans="1:6" ht="36" customHeight="1" x14ac:dyDescent="0.3">
      <c r="A6" s="14" t="s">
        <v>6</v>
      </c>
      <c r="B6" s="15">
        <v>14935992.15</v>
      </c>
      <c r="C6" s="16">
        <v>22034439.030000001</v>
      </c>
      <c r="D6" s="16">
        <v>21625507.379999999</v>
      </c>
      <c r="E6" s="17" t="s">
        <v>24</v>
      </c>
      <c r="F6" s="23">
        <f>D6/B6*100</f>
        <v>144.78788662191414</v>
      </c>
    </row>
    <row r="7" spans="1:6" ht="45" customHeight="1" x14ac:dyDescent="0.3">
      <c r="A7" s="14" t="s">
        <v>8</v>
      </c>
      <c r="B7" s="14">
        <v>123181.75</v>
      </c>
      <c r="C7" s="4">
        <v>155461.89000000001</v>
      </c>
      <c r="D7" s="4">
        <v>155461.89000000001</v>
      </c>
      <c r="E7" s="4" t="s">
        <v>7</v>
      </c>
      <c r="F7" s="23">
        <f t="shared" ref="F7:F24" si="0">D7/B7*100</f>
        <v>126.20529420957244</v>
      </c>
    </row>
    <row r="8" spans="1:6" ht="59.4" customHeight="1" x14ac:dyDescent="0.3">
      <c r="A8" s="14" t="s">
        <v>9</v>
      </c>
      <c r="B8" s="14">
        <v>6459237.0700000003</v>
      </c>
      <c r="C8" s="4">
        <v>1619090.38</v>
      </c>
      <c r="D8" s="4">
        <v>1619090.38</v>
      </c>
      <c r="E8" s="4" t="s">
        <v>7</v>
      </c>
      <c r="F8" s="23">
        <f t="shared" si="0"/>
        <v>25.066278918912634</v>
      </c>
    </row>
    <row r="9" spans="1:6" ht="33.6" customHeight="1" x14ac:dyDescent="0.3">
      <c r="A9" s="14" t="s">
        <v>13</v>
      </c>
      <c r="B9" s="14">
        <v>139440</v>
      </c>
      <c r="C9" s="4">
        <v>160000</v>
      </c>
      <c r="D9" s="4">
        <v>156380</v>
      </c>
      <c r="E9" s="4" t="s">
        <v>25</v>
      </c>
      <c r="F9" s="23">
        <f t="shared" si="0"/>
        <v>112.14859437751004</v>
      </c>
    </row>
    <row r="10" spans="1:6" ht="31.8" customHeight="1" x14ac:dyDescent="0.3">
      <c r="A10" s="14" t="s">
        <v>10</v>
      </c>
      <c r="B10" s="14">
        <v>619833.19999999995</v>
      </c>
      <c r="C10" s="4">
        <v>902762.21</v>
      </c>
      <c r="D10" s="4">
        <v>824704.95</v>
      </c>
      <c r="E10" s="4" t="s">
        <v>26</v>
      </c>
      <c r="F10" s="23">
        <f t="shared" si="0"/>
        <v>133.0527228938366</v>
      </c>
    </row>
    <row r="11" spans="1:6" ht="32.4" customHeight="1" x14ac:dyDescent="0.3">
      <c r="A11" s="14" t="s">
        <v>12</v>
      </c>
      <c r="B11" s="14">
        <v>137999.39000000001</v>
      </c>
      <c r="C11" s="8">
        <v>130206.56</v>
      </c>
      <c r="D11" s="8">
        <v>130206.56</v>
      </c>
      <c r="E11" s="4" t="s">
        <v>7</v>
      </c>
      <c r="F11" s="23">
        <f t="shared" si="0"/>
        <v>94.352996777739378</v>
      </c>
    </row>
    <row r="12" spans="1:6" ht="48.75" customHeight="1" x14ac:dyDescent="0.3">
      <c r="A12" s="14" t="s">
        <v>11</v>
      </c>
      <c r="B12" s="14">
        <v>1177560.71</v>
      </c>
      <c r="C12" s="4">
        <v>1545073</v>
      </c>
      <c r="D12" s="4">
        <v>1283345.1200000001</v>
      </c>
      <c r="E12" s="4" t="s">
        <v>27</v>
      </c>
      <c r="F12" s="23">
        <f t="shared" si="0"/>
        <v>108.98335084566469</v>
      </c>
    </row>
    <row r="13" spans="1:6" ht="60.6" customHeight="1" x14ac:dyDescent="0.3">
      <c r="A13" s="14" t="s">
        <v>0</v>
      </c>
      <c r="B13" s="14">
        <v>223515.5</v>
      </c>
      <c r="C13" s="4">
        <v>311690.2</v>
      </c>
      <c r="D13" s="4">
        <v>309592.07</v>
      </c>
      <c r="E13" s="8" t="s">
        <v>28</v>
      </c>
      <c r="F13" s="23">
        <f t="shared" si="0"/>
        <v>138.51033597222565</v>
      </c>
    </row>
    <row r="14" spans="1:6" ht="31.8" customHeight="1" x14ac:dyDescent="0.3">
      <c r="A14" s="14" t="s">
        <v>1</v>
      </c>
      <c r="B14" s="14">
        <v>17709079.77</v>
      </c>
      <c r="C14" s="8">
        <v>33229224.559999999</v>
      </c>
      <c r="D14" s="8">
        <v>31885135.539999999</v>
      </c>
      <c r="E14" s="8" t="s">
        <v>29</v>
      </c>
      <c r="F14" s="23">
        <f t="shared" si="0"/>
        <v>180.04964658872277</v>
      </c>
    </row>
    <row r="15" spans="1:6" ht="32.4" customHeight="1" x14ac:dyDescent="0.3">
      <c r="A15" s="14" t="s">
        <v>2</v>
      </c>
      <c r="B15" s="14">
        <v>3898954.94</v>
      </c>
      <c r="C15" s="4">
        <v>5690876.2800000003</v>
      </c>
      <c r="D15" s="4">
        <v>5259598.24</v>
      </c>
      <c r="E15" s="4" t="s">
        <v>30</v>
      </c>
      <c r="F15" s="23">
        <f t="shared" si="0"/>
        <v>134.89764105865765</v>
      </c>
    </row>
    <row r="16" spans="1:6" s="1" customFormat="1" ht="48.75" customHeight="1" x14ac:dyDescent="0.3">
      <c r="A16" s="14" t="s">
        <v>16</v>
      </c>
      <c r="B16" s="14">
        <v>306350.81</v>
      </c>
      <c r="C16" s="4">
        <v>94555561.359999999</v>
      </c>
      <c r="D16" s="4">
        <v>94501228.370000005</v>
      </c>
      <c r="E16" s="8" t="s">
        <v>31</v>
      </c>
      <c r="F16" s="23">
        <f t="shared" si="0"/>
        <v>30847.389752290848</v>
      </c>
    </row>
    <row r="17" spans="1:7" s="1" customFormat="1" ht="30.6" customHeight="1" x14ac:dyDescent="0.3">
      <c r="A17" s="14" t="s">
        <v>17</v>
      </c>
      <c r="B17" s="14"/>
      <c r="C17" s="4">
        <v>298000</v>
      </c>
      <c r="D17" s="4">
        <v>298000</v>
      </c>
      <c r="E17" s="8" t="s">
        <v>7</v>
      </c>
      <c r="F17" s="23"/>
      <c r="G17" s="9"/>
    </row>
    <row r="18" spans="1:7" s="1" customFormat="1" ht="21" customHeight="1" x14ac:dyDescent="0.3">
      <c r="A18" s="18" t="s">
        <v>33</v>
      </c>
      <c r="B18" s="19">
        <f>SUM(B6:B17)</f>
        <v>45731145.289999999</v>
      </c>
      <c r="C18" s="4">
        <f>SUM(C6:C17)</f>
        <v>160632385.47</v>
      </c>
      <c r="D18" s="4">
        <f t="shared" ref="D18" si="1">SUM(D6:D17)</f>
        <v>158048250.5</v>
      </c>
      <c r="E18" s="11">
        <f>D18/C18*100</f>
        <v>98.391273987223073</v>
      </c>
      <c r="F18" s="23">
        <f t="shared" si="0"/>
        <v>345.60308843732435</v>
      </c>
    </row>
    <row r="19" spans="1:7" ht="18.75" customHeight="1" x14ac:dyDescent="0.3">
      <c r="A19" s="14" t="s">
        <v>15</v>
      </c>
      <c r="B19" s="4">
        <f>SUM(B20:B23)</f>
        <v>3610295.19</v>
      </c>
      <c r="C19" s="8">
        <f>SUM(C20:C23)</f>
        <v>2023872.98</v>
      </c>
      <c r="D19" s="8">
        <f>SUM(D20:D23)</f>
        <v>1871547.25</v>
      </c>
      <c r="E19" s="11">
        <f t="shared" ref="E19:E24" si="2">D19/C19*100</f>
        <v>92.473552861010077</v>
      </c>
      <c r="F19" s="23">
        <f t="shared" si="0"/>
        <v>51.839175233756997</v>
      </c>
    </row>
    <row r="20" spans="1:7" ht="48.75" customHeight="1" x14ac:dyDescent="0.3">
      <c r="A20" s="14" t="s">
        <v>3</v>
      </c>
      <c r="B20" s="4">
        <v>1194622</v>
      </c>
      <c r="C20" s="12">
        <v>1248568</v>
      </c>
      <c r="D20" s="12">
        <v>1193136.75</v>
      </c>
      <c r="E20" s="11">
        <f t="shared" si="2"/>
        <v>95.560414010290188</v>
      </c>
      <c r="F20" s="23">
        <f t="shared" si="0"/>
        <v>99.87567196987834</v>
      </c>
    </row>
    <row r="21" spans="1:7" ht="49.8" customHeight="1" x14ac:dyDescent="0.3">
      <c r="A21" s="14" t="s">
        <v>4</v>
      </c>
      <c r="B21" s="20">
        <v>238200</v>
      </c>
      <c r="C21" s="12">
        <v>201701</v>
      </c>
      <c r="D21" s="12">
        <v>201701</v>
      </c>
      <c r="E21" s="11">
        <f t="shared" si="2"/>
        <v>100</v>
      </c>
      <c r="F21" s="23">
        <f t="shared" si="0"/>
        <v>84.677162048698577</v>
      </c>
    </row>
    <row r="22" spans="1:7" ht="34.200000000000003" customHeight="1" x14ac:dyDescent="0.3">
      <c r="A22" s="14" t="s">
        <v>14</v>
      </c>
      <c r="B22" s="20">
        <v>2177473.19</v>
      </c>
      <c r="C22" s="12">
        <v>524543.98</v>
      </c>
      <c r="D22" s="12">
        <v>476709.5</v>
      </c>
      <c r="E22" s="11">
        <f t="shared" si="2"/>
        <v>90.8807494082765</v>
      </c>
      <c r="F22" s="23">
        <f t="shared" si="0"/>
        <v>21.892783901509254</v>
      </c>
    </row>
    <row r="23" spans="1:7" ht="21" customHeight="1" x14ac:dyDescent="0.3">
      <c r="A23" s="21" t="s">
        <v>18</v>
      </c>
      <c r="B23" s="21"/>
      <c r="C23" s="22">
        <v>49060</v>
      </c>
      <c r="D23" s="22"/>
      <c r="E23" s="11">
        <f t="shared" si="2"/>
        <v>0</v>
      </c>
      <c r="F23" s="23"/>
    </row>
    <row r="24" spans="1:7" ht="18.600000000000001" customHeight="1" x14ac:dyDescent="0.3">
      <c r="A24" s="3" t="s">
        <v>5</v>
      </c>
      <c r="B24" s="3">
        <v>49341440.479999997</v>
      </c>
      <c r="C24" s="16">
        <f>C18+C19</f>
        <v>162656258.44999999</v>
      </c>
      <c r="D24" s="16">
        <f>D18+D19</f>
        <v>159919797.75</v>
      </c>
      <c r="E24" s="11">
        <f t="shared" si="2"/>
        <v>98.317641924094076</v>
      </c>
      <c r="F24" s="23">
        <f t="shared" si="0"/>
        <v>324.10849013380891</v>
      </c>
    </row>
    <row r="26" spans="1:7" ht="15.6" x14ac:dyDescent="0.25">
      <c r="B26" s="10"/>
      <c r="E26" s="5"/>
      <c r="F26" s="5"/>
    </row>
    <row r="27" spans="1:7" ht="43.2" customHeight="1" x14ac:dyDescent="0.35">
      <c r="A27" s="98" t="s">
        <v>34</v>
      </c>
      <c r="B27" s="99"/>
      <c r="C27" s="99"/>
      <c r="D27" s="99"/>
      <c r="E27" s="99"/>
      <c r="F27" s="99"/>
    </row>
    <row r="28" spans="1:7" ht="15.6" x14ac:dyDescent="0.3">
      <c r="E28" s="6"/>
      <c r="F28" s="6"/>
    </row>
    <row r="29" spans="1:7" ht="55.2" x14ac:dyDescent="0.25">
      <c r="A29" s="25"/>
      <c r="B29" s="26" t="s">
        <v>48</v>
      </c>
      <c r="C29" s="27" t="s">
        <v>21</v>
      </c>
      <c r="D29" s="27" t="s">
        <v>86</v>
      </c>
      <c r="E29" s="28" t="s">
        <v>23</v>
      </c>
      <c r="F29" s="28" t="s">
        <v>87</v>
      </c>
      <c r="G29" s="28" t="s">
        <v>32</v>
      </c>
    </row>
    <row r="30" spans="1:7" ht="15.6" x14ac:dyDescent="0.3">
      <c r="A30" s="31" t="s">
        <v>50</v>
      </c>
      <c r="B30" s="32" t="s">
        <v>49</v>
      </c>
      <c r="C30" s="30">
        <v>1223704</v>
      </c>
      <c r="D30" s="29">
        <f>SUM(D31:D34)</f>
        <v>1289779</v>
      </c>
      <c r="E30" s="29">
        <v>1185287.75</v>
      </c>
      <c r="F30" s="38">
        <f>E30/D30*100</f>
        <v>91.898515171979085</v>
      </c>
      <c r="G30" s="38">
        <f>E30/C30*100</f>
        <v>96.860658296450779</v>
      </c>
    </row>
    <row r="31" spans="1:7" ht="32.4" customHeight="1" x14ac:dyDescent="0.3">
      <c r="A31" s="33" t="s">
        <v>52</v>
      </c>
      <c r="B31" s="34" t="s">
        <v>51</v>
      </c>
      <c r="C31" s="30">
        <v>649989.65</v>
      </c>
      <c r="D31" s="39">
        <v>651218</v>
      </c>
      <c r="E31" s="39">
        <v>635853.72</v>
      </c>
      <c r="F31" s="38">
        <f t="shared" ref="F31:F57" si="3">E31/D31*100</f>
        <v>97.640685607584558</v>
      </c>
      <c r="G31" s="38">
        <f t="shared" ref="G31:G57" si="4">E31/C31*100</f>
        <v>97.825206909063851</v>
      </c>
    </row>
    <row r="32" spans="1:7" ht="51" customHeight="1" x14ac:dyDescent="0.3">
      <c r="A32" s="33" t="s">
        <v>35</v>
      </c>
      <c r="B32" s="34" t="s">
        <v>53</v>
      </c>
      <c r="C32" s="30">
        <v>544632.35</v>
      </c>
      <c r="D32" s="39">
        <v>551500</v>
      </c>
      <c r="E32" s="39">
        <v>511493.03</v>
      </c>
      <c r="F32" s="38">
        <f t="shared" si="3"/>
        <v>92.745789664551225</v>
      </c>
      <c r="G32" s="38">
        <f t="shared" si="4"/>
        <v>93.915286155881134</v>
      </c>
    </row>
    <row r="33" spans="1:7" ht="15.6" x14ac:dyDescent="0.3">
      <c r="A33" s="33" t="s">
        <v>36</v>
      </c>
      <c r="B33" s="34" t="s">
        <v>54</v>
      </c>
      <c r="C33" s="30">
        <v>10258</v>
      </c>
      <c r="D33" s="39">
        <v>1151</v>
      </c>
      <c r="E33" s="39">
        <v>1151</v>
      </c>
      <c r="F33" s="38">
        <f t="shared" si="3"/>
        <v>100</v>
      </c>
      <c r="G33" s="38">
        <f t="shared" si="4"/>
        <v>11.220510820822772</v>
      </c>
    </row>
    <row r="34" spans="1:7" ht="15.6" x14ac:dyDescent="0.3">
      <c r="A34" s="33" t="s">
        <v>37</v>
      </c>
      <c r="B34" s="34" t="s">
        <v>55</v>
      </c>
      <c r="C34" s="30">
        <v>18824</v>
      </c>
      <c r="D34" s="39">
        <f>36850+49060</f>
        <v>85910</v>
      </c>
      <c r="E34" s="39">
        <v>36790</v>
      </c>
      <c r="F34" s="38">
        <f t="shared" si="3"/>
        <v>42.823885461529507</v>
      </c>
      <c r="G34" s="38">
        <f t="shared" si="4"/>
        <v>195.44198895027625</v>
      </c>
    </row>
    <row r="35" spans="1:7" ht="15.6" x14ac:dyDescent="0.3">
      <c r="A35" s="33" t="s">
        <v>38</v>
      </c>
      <c r="B35" s="34" t="s">
        <v>56</v>
      </c>
      <c r="C35" s="30">
        <v>182118</v>
      </c>
      <c r="D35" s="39">
        <f>D36</f>
        <v>200550</v>
      </c>
      <c r="E35" s="39">
        <v>200550</v>
      </c>
      <c r="F35" s="38">
        <f t="shared" si="3"/>
        <v>100</v>
      </c>
      <c r="G35" s="38">
        <f t="shared" si="4"/>
        <v>110.12091061839027</v>
      </c>
    </row>
    <row r="36" spans="1:7" ht="31.8" customHeight="1" x14ac:dyDescent="0.3">
      <c r="A36" s="33" t="s">
        <v>58</v>
      </c>
      <c r="B36" s="34" t="s">
        <v>57</v>
      </c>
      <c r="C36" s="30">
        <v>182118</v>
      </c>
      <c r="D36" s="39">
        <v>200550</v>
      </c>
      <c r="E36" s="39">
        <v>200550</v>
      </c>
      <c r="F36" s="38">
        <f t="shared" si="3"/>
        <v>100</v>
      </c>
      <c r="G36" s="38">
        <f t="shared" si="4"/>
        <v>110.12091061839027</v>
      </c>
    </row>
    <row r="37" spans="1:7" ht="31.2" x14ac:dyDescent="0.3">
      <c r="A37" s="33" t="s">
        <v>60</v>
      </c>
      <c r="B37" s="34" t="s">
        <v>59</v>
      </c>
      <c r="C37" s="30">
        <v>223515.5</v>
      </c>
      <c r="D37" s="39">
        <f>SUM(D38:D39)</f>
        <v>311690.2</v>
      </c>
      <c r="E37" s="39">
        <v>30592.07</v>
      </c>
      <c r="F37" s="38">
        <f t="shared" si="3"/>
        <v>9.8148963297530685</v>
      </c>
      <c r="G37" s="38">
        <f t="shared" si="4"/>
        <v>13.686777874465081</v>
      </c>
    </row>
    <row r="38" spans="1:7" ht="46.8" x14ac:dyDescent="0.3">
      <c r="A38" s="33" t="s">
        <v>62</v>
      </c>
      <c r="B38" s="34" t="s">
        <v>61</v>
      </c>
      <c r="C38" s="30">
        <v>194763</v>
      </c>
      <c r="D38" s="39">
        <v>296554</v>
      </c>
      <c r="E38" s="39">
        <v>294455.87</v>
      </c>
      <c r="F38" s="38">
        <f t="shared" si="3"/>
        <v>99.292496476189825</v>
      </c>
      <c r="G38" s="38">
        <f t="shared" si="4"/>
        <v>151.18676031895174</v>
      </c>
    </row>
    <row r="39" spans="1:7" ht="15.6" x14ac:dyDescent="0.3">
      <c r="A39" s="33" t="s">
        <v>39</v>
      </c>
      <c r="B39" s="34" t="s">
        <v>63</v>
      </c>
      <c r="C39" s="30">
        <v>28752.5</v>
      </c>
      <c r="D39" s="29">
        <v>15136.2</v>
      </c>
      <c r="E39" s="29">
        <v>15136.2</v>
      </c>
      <c r="F39" s="38">
        <f t="shared" si="3"/>
        <v>100</v>
      </c>
      <c r="G39" s="38">
        <f t="shared" si="4"/>
        <v>52.643074515259549</v>
      </c>
    </row>
    <row r="40" spans="1:7" ht="15.6" x14ac:dyDescent="0.3">
      <c r="A40" s="33" t="s">
        <v>65</v>
      </c>
      <c r="B40" s="34" t="s">
        <v>64</v>
      </c>
      <c r="C40" s="30">
        <v>18352442.969999999</v>
      </c>
      <c r="D40" s="29">
        <f>SUM(D41:D42)</f>
        <v>34698147.790000007</v>
      </c>
      <c r="E40" s="29">
        <v>33224001.510000002</v>
      </c>
      <c r="F40" s="38">
        <f t="shared" si="3"/>
        <v>95.751513052161101</v>
      </c>
      <c r="G40" s="38">
        <f t="shared" si="4"/>
        <v>181.03312765668278</v>
      </c>
    </row>
    <row r="41" spans="1:7" ht="15.6" x14ac:dyDescent="0.3">
      <c r="A41" s="33" t="s">
        <v>40</v>
      </c>
      <c r="B41" s="34" t="s">
        <v>66</v>
      </c>
      <c r="C41" s="30">
        <v>18328912.969999999</v>
      </c>
      <c r="D41" s="29">
        <v>34131986.770000003</v>
      </c>
      <c r="E41" s="29">
        <v>32679840.489999998</v>
      </c>
      <c r="F41" s="38">
        <f t="shared" si="3"/>
        <v>95.74549735476765</v>
      </c>
      <c r="G41" s="38">
        <f t="shared" si="4"/>
        <v>178.29666463848127</v>
      </c>
    </row>
    <row r="42" spans="1:7" ht="15.6" x14ac:dyDescent="0.3">
      <c r="A42" s="33" t="s">
        <v>41</v>
      </c>
      <c r="B42" s="34" t="s">
        <v>67</v>
      </c>
      <c r="C42" s="30">
        <v>23530</v>
      </c>
      <c r="D42" s="29">
        <v>566161.02</v>
      </c>
      <c r="E42" s="29">
        <v>544161.02</v>
      </c>
      <c r="F42" s="38">
        <f t="shared" si="3"/>
        <v>96.114179672772252</v>
      </c>
      <c r="G42" s="38">
        <f t="shared" si="4"/>
        <v>2312.6265193370168</v>
      </c>
    </row>
    <row r="43" spans="1:7" ht="15.6" x14ac:dyDescent="0.3">
      <c r="A43" s="33" t="s">
        <v>69</v>
      </c>
      <c r="B43" s="34" t="s">
        <v>68</v>
      </c>
      <c r="C43" s="30">
        <v>10130074.310000001</v>
      </c>
      <c r="D43" s="29">
        <f>SUM(D44:D46)</f>
        <v>103799983.98</v>
      </c>
      <c r="E43" s="29">
        <v>103023190.59</v>
      </c>
      <c r="F43" s="38">
        <f t="shared" si="3"/>
        <v>99.251644017450261</v>
      </c>
      <c r="G43" s="38">
        <f t="shared" si="4"/>
        <v>1017.003305575949</v>
      </c>
    </row>
    <row r="44" spans="1:7" ht="15.6" x14ac:dyDescent="0.3">
      <c r="A44" s="33" t="s">
        <v>42</v>
      </c>
      <c r="B44" s="34" t="s">
        <v>70</v>
      </c>
      <c r="C44" s="30">
        <v>379202.67</v>
      </c>
      <c r="D44" s="29">
        <v>639888.96</v>
      </c>
      <c r="E44" s="29">
        <v>524186.5</v>
      </c>
      <c r="F44" s="38">
        <f t="shared" si="3"/>
        <v>81.918353459325203</v>
      </c>
      <c r="G44" s="38">
        <f t="shared" si="4"/>
        <v>138.23386317401193</v>
      </c>
    </row>
    <row r="45" spans="1:7" ht="15.6" x14ac:dyDescent="0.3">
      <c r="A45" s="33" t="s">
        <v>43</v>
      </c>
      <c r="B45" s="34" t="s">
        <v>71</v>
      </c>
      <c r="C45" s="30">
        <v>4536653.47</v>
      </c>
      <c r="D45" s="29">
        <v>1779090.38</v>
      </c>
      <c r="E45" s="29">
        <v>1775470.38</v>
      </c>
      <c r="F45" s="38">
        <f t="shared" si="3"/>
        <v>99.796525233304905</v>
      </c>
      <c r="G45" s="38">
        <f t="shared" si="4"/>
        <v>39.136125157912929</v>
      </c>
    </row>
    <row r="46" spans="1:7" ht="15.6" x14ac:dyDescent="0.3">
      <c r="A46" s="33" t="s">
        <v>44</v>
      </c>
      <c r="B46" s="34" t="s">
        <v>72</v>
      </c>
      <c r="C46" s="30">
        <v>5214218.17</v>
      </c>
      <c r="D46" s="29">
        <v>101381004.64</v>
      </c>
      <c r="E46" s="29">
        <v>100723533.70999999</v>
      </c>
      <c r="F46" s="38">
        <f t="shared" si="3"/>
        <v>99.351485090984596</v>
      </c>
      <c r="G46" s="38">
        <f t="shared" si="4"/>
        <v>1931.7092309162047</v>
      </c>
    </row>
    <row r="47" spans="1:7" ht="15.6" x14ac:dyDescent="0.3">
      <c r="A47" s="33" t="s">
        <v>74</v>
      </c>
      <c r="B47" s="34" t="s">
        <v>73</v>
      </c>
      <c r="C47" s="30">
        <v>194720.04</v>
      </c>
      <c r="D47" s="29">
        <f>SUM(D48)</f>
        <v>247016.56</v>
      </c>
      <c r="E47" s="29">
        <v>247016.56</v>
      </c>
      <c r="F47" s="38">
        <f t="shared" si="3"/>
        <v>100</v>
      </c>
      <c r="G47" s="38">
        <f t="shared" si="4"/>
        <v>126.85728700548746</v>
      </c>
    </row>
    <row r="48" spans="1:7" ht="15.6" x14ac:dyDescent="0.3">
      <c r="A48" s="33" t="s">
        <v>76</v>
      </c>
      <c r="B48" s="34" t="s">
        <v>75</v>
      </c>
      <c r="C48" s="30">
        <v>194720.04</v>
      </c>
      <c r="D48" s="29">
        <v>247016.56</v>
      </c>
      <c r="E48" s="29">
        <v>247016.56</v>
      </c>
      <c r="F48" s="38">
        <f t="shared" si="3"/>
        <v>100</v>
      </c>
      <c r="G48" s="38">
        <f t="shared" si="4"/>
        <v>126.85728700548746</v>
      </c>
    </row>
    <row r="49" spans="1:7" ht="15.6" x14ac:dyDescent="0.3">
      <c r="A49" s="33" t="s">
        <v>78</v>
      </c>
      <c r="B49" s="34" t="s">
        <v>77</v>
      </c>
      <c r="C49" s="30">
        <v>16870380.960000001</v>
      </c>
      <c r="D49" s="29">
        <f>SUM(D50:D51)</f>
        <v>22034439.030000001</v>
      </c>
      <c r="E49" s="29">
        <v>21625507.379999999</v>
      </c>
      <c r="F49" s="38">
        <f t="shared" si="3"/>
        <v>98.144124978887632</v>
      </c>
      <c r="G49" s="38">
        <f t="shared" si="4"/>
        <v>128.18624209657443</v>
      </c>
    </row>
    <row r="50" spans="1:7" ht="15.6" x14ac:dyDescent="0.3">
      <c r="A50" s="33" t="s">
        <v>45</v>
      </c>
      <c r="B50" s="34" t="s">
        <v>79</v>
      </c>
      <c r="C50" s="30">
        <v>15706274.550000001</v>
      </c>
      <c r="D50" s="29">
        <v>20849279.030000001</v>
      </c>
      <c r="E50" s="29">
        <v>20471335.579999998</v>
      </c>
      <c r="F50" s="38">
        <f t="shared" si="3"/>
        <v>98.187258900146233</v>
      </c>
      <c r="G50" s="38">
        <f t="shared" si="4"/>
        <v>130.33858229607986</v>
      </c>
    </row>
    <row r="51" spans="1:7" ht="20.399999999999999" customHeight="1" x14ac:dyDescent="0.3">
      <c r="A51" s="33" t="s">
        <v>81</v>
      </c>
      <c r="B51" s="34" t="s">
        <v>80</v>
      </c>
      <c r="C51" s="30">
        <v>11641106.41</v>
      </c>
      <c r="D51" s="39">
        <v>1185160</v>
      </c>
      <c r="E51" s="39">
        <v>1154171.8</v>
      </c>
      <c r="F51" s="38">
        <f t="shared" si="3"/>
        <v>97.385315062945082</v>
      </c>
      <c r="G51" s="38">
        <f t="shared" si="4"/>
        <v>9.9146228833415506</v>
      </c>
    </row>
    <row r="52" spans="1:7" ht="15.6" x14ac:dyDescent="0.3">
      <c r="A52" s="33" t="s">
        <v>82</v>
      </c>
      <c r="B52" s="35">
        <v>1000</v>
      </c>
      <c r="C52" s="30">
        <v>2098023.6</v>
      </c>
      <c r="D52" s="29">
        <f>SUM(D53:D54)</f>
        <v>36000</v>
      </c>
      <c r="E52" s="29">
        <v>36000</v>
      </c>
      <c r="F52" s="38">
        <f t="shared" si="3"/>
        <v>100</v>
      </c>
      <c r="G52" s="38">
        <f t="shared" si="4"/>
        <v>1.7159006218995818</v>
      </c>
    </row>
    <row r="53" spans="1:7" ht="15.6" x14ac:dyDescent="0.3">
      <c r="A53" s="33" t="s">
        <v>46</v>
      </c>
      <c r="B53" s="35">
        <v>1001</v>
      </c>
      <c r="C53" s="30">
        <v>36000</v>
      </c>
      <c r="D53" s="29">
        <v>36000</v>
      </c>
      <c r="E53" s="29">
        <v>36000</v>
      </c>
      <c r="F53" s="38">
        <f t="shared" si="3"/>
        <v>100</v>
      </c>
      <c r="G53" s="38">
        <f t="shared" si="4"/>
        <v>100</v>
      </c>
    </row>
    <row r="54" spans="1:7" ht="15.6" x14ac:dyDescent="0.3">
      <c r="A54" s="33" t="s">
        <v>83</v>
      </c>
      <c r="B54" s="35">
        <v>1003</v>
      </c>
      <c r="C54" s="30">
        <v>2062023.6</v>
      </c>
      <c r="D54" s="29">
        <v>0</v>
      </c>
      <c r="E54" s="29">
        <v>0</v>
      </c>
      <c r="F54" s="38"/>
      <c r="G54" s="38">
        <f t="shared" si="4"/>
        <v>0</v>
      </c>
    </row>
    <row r="55" spans="1:7" ht="15.6" x14ac:dyDescent="0.3">
      <c r="A55" s="33" t="s">
        <v>84</v>
      </c>
      <c r="B55" s="35">
        <v>1100</v>
      </c>
      <c r="C55" s="30">
        <v>66461.100000000006</v>
      </c>
      <c r="D55" s="29">
        <f>D56</f>
        <v>38651.89</v>
      </c>
      <c r="E55" s="29">
        <v>38651.89</v>
      </c>
      <c r="F55" s="38">
        <f t="shared" si="3"/>
        <v>100</v>
      </c>
      <c r="G55" s="38">
        <f t="shared" si="4"/>
        <v>58.157162610910738</v>
      </c>
    </row>
    <row r="56" spans="1:7" ht="15.6" x14ac:dyDescent="0.3">
      <c r="A56" s="33" t="s">
        <v>47</v>
      </c>
      <c r="B56" s="35">
        <v>1102</v>
      </c>
      <c r="C56" s="30">
        <v>66461.100000000006</v>
      </c>
      <c r="D56" s="29">
        <v>38651.89</v>
      </c>
      <c r="E56" s="29">
        <v>38651.89</v>
      </c>
      <c r="F56" s="38">
        <f t="shared" si="3"/>
        <v>100</v>
      </c>
      <c r="G56" s="38">
        <f t="shared" si="4"/>
        <v>58.157162610910738</v>
      </c>
    </row>
    <row r="57" spans="1:7" ht="15.6" x14ac:dyDescent="0.3">
      <c r="A57" s="36" t="s">
        <v>85</v>
      </c>
      <c r="B57" s="37"/>
      <c r="C57" s="30">
        <v>49341440.479999997</v>
      </c>
      <c r="D57" s="29">
        <f>D30+D35+D37+D40+D43+D47+D49+D52+D55</f>
        <v>162656258.45000002</v>
      </c>
      <c r="E57" s="29">
        <v>159889797.75</v>
      </c>
      <c r="F57" s="38">
        <f t="shared" si="3"/>
        <v>98.299198121017625</v>
      </c>
      <c r="G57" s="38">
        <f t="shared" si="4"/>
        <v>324.04768931464326</v>
      </c>
    </row>
    <row r="60" spans="1:7" ht="40.799999999999997" customHeight="1" x14ac:dyDescent="0.25">
      <c r="A60" s="80" t="s">
        <v>88</v>
      </c>
      <c r="B60" s="81"/>
      <c r="C60" s="81"/>
      <c r="D60" s="81"/>
      <c r="E60" s="81"/>
      <c r="F60" s="81"/>
      <c r="G60" s="81"/>
    </row>
    <row r="61" spans="1:7" ht="13.8" thickBot="1" x14ac:dyDescent="0.3"/>
    <row r="62" spans="1:7" ht="41.4" customHeight="1" x14ac:dyDescent="0.25">
      <c r="A62" s="84" t="s">
        <v>89</v>
      </c>
      <c r="B62" s="86" t="s">
        <v>21</v>
      </c>
      <c r="C62" s="86" t="s">
        <v>86</v>
      </c>
      <c r="D62" s="88" t="s">
        <v>23</v>
      </c>
      <c r="E62" s="79" t="s">
        <v>90</v>
      </c>
      <c r="F62" s="79" t="s">
        <v>91</v>
      </c>
    </row>
    <row r="63" spans="1:7" ht="13.8" thickBot="1" x14ac:dyDescent="0.3">
      <c r="A63" s="85"/>
      <c r="B63" s="87"/>
      <c r="C63" s="87"/>
      <c r="D63" s="89"/>
      <c r="E63" s="79"/>
      <c r="F63" s="79"/>
    </row>
    <row r="64" spans="1:7" ht="31.2" x14ac:dyDescent="0.3">
      <c r="A64" s="42" t="s">
        <v>154</v>
      </c>
      <c r="B64" s="4">
        <v>25522763.449999999</v>
      </c>
      <c r="C64" s="67">
        <f>C65+C70+C78+C86+C92+C97+C76+C99</f>
        <v>27448654.349999998</v>
      </c>
      <c r="D64" s="64">
        <v>28523874.039999999</v>
      </c>
      <c r="E64" s="38">
        <f>D64/C64*100</f>
        <v>103.91720364973011</v>
      </c>
      <c r="F64" s="38">
        <f>D64/B64*100</f>
        <v>111.75856445121737</v>
      </c>
    </row>
    <row r="65" spans="1:6" ht="31.2" x14ac:dyDescent="0.3">
      <c r="A65" s="43" t="s">
        <v>153</v>
      </c>
      <c r="B65" s="52">
        <v>20636886.390000001</v>
      </c>
      <c r="C65" s="68">
        <f>C66</f>
        <v>21650000</v>
      </c>
      <c r="D65" s="64">
        <v>22640741.989999998</v>
      </c>
      <c r="E65" s="38">
        <f t="shared" ref="E65:E118" si="5">D65/C65*100</f>
        <v>104.5761754734411</v>
      </c>
      <c r="F65" s="38">
        <f t="shared" ref="F65:F118" si="6">D65/B65*100</f>
        <v>109.71006750791148</v>
      </c>
    </row>
    <row r="66" spans="1:6" ht="31.8" customHeight="1" x14ac:dyDescent="0.3">
      <c r="A66" s="44" t="s">
        <v>152</v>
      </c>
      <c r="B66" s="22">
        <v>20544579.210000001</v>
      </c>
      <c r="C66" s="67">
        <f>SUM(C67:C69)</f>
        <v>21650000</v>
      </c>
      <c r="D66" s="64">
        <v>22640741.989999998</v>
      </c>
      <c r="E66" s="38">
        <f t="shared" si="5"/>
        <v>104.5761754734411</v>
      </c>
      <c r="F66" s="38">
        <f t="shared" si="6"/>
        <v>110.20299690041691</v>
      </c>
    </row>
    <row r="67" spans="1:6" ht="174" customHeight="1" x14ac:dyDescent="0.3">
      <c r="A67" s="42" t="s">
        <v>93</v>
      </c>
      <c r="B67" s="8">
        <v>20544579.210000001</v>
      </c>
      <c r="C67" s="67">
        <v>21600000</v>
      </c>
      <c r="D67" s="64">
        <v>22604208.920000002</v>
      </c>
      <c r="E67" s="38">
        <f t="shared" si="5"/>
        <v>104.64911537037038</v>
      </c>
      <c r="F67" s="38">
        <f t="shared" si="6"/>
        <v>110.02517349684867</v>
      </c>
    </row>
    <row r="68" spans="1:6" ht="156" x14ac:dyDescent="0.3">
      <c r="A68" s="42" t="s">
        <v>94</v>
      </c>
      <c r="B68" s="4">
        <v>59055.63</v>
      </c>
      <c r="C68" s="67">
        <f>200000-130000-60000</f>
        <v>10000</v>
      </c>
      <c r="D68" s="64">
        <v>3835.43</v>
      </c>
      <c r="E68" s="38">
        <f t="shared" si="5"/>
        <v>38.354299999999995</v>
      </c>
      <c r="F68" s="38">
        <f t="shared" si="6"/>
        <v>6.4946051714290407</v>
      </c>
    </row>
    <row r="69" spans="1:6" ht="63.6" customHeight="1" x14ac:dyDescent="0.3">
      <c r="A69" s="42" t="s">
        <v>95</v>
      </c>
      <c r="B69" s="4">
        <v>33251.550000000003</v>
      </c>
      <c r="C69" s="67">
        <v>40000</v>
      </c>
      <c r="D69" s="64">
        <v>32697.64</v>
      </c>
      <c r="E69" s="38">
        <f t="shared" si="5"/>
        <v>81.744100000000003</v>
      </c>
      <c r="F69" s="38">
        <f t="shared" si="6"/>
        <v>98.33418291778878</v>
      </c>
    </row>
    <row r="70" spans="1:6" ht="46.8" x14ac:dyDescent="0.3">
      <c r="A70" s="45" t="s">
        <v>96</v>
      </c>
      <c r="B70" s="52">
        <v>1016587.9</v>
      </c>
      <c r="C70" s="67">
        <f>C71</f>
        <v>1175068.6100000001</v>
      </c>
      <c r="D70" s="64">
        <v>1171065.9099999999</v>
      </c>
      <c r="E70" s="38">
        <f t="shared" si="5"/>
        <v>99.659364571061076</v>
      </c>
      <c r="F70" s="38">
        <f t="shared" si="6"/>
        <v>115.19573565650347</v>
      </c>
    </row>
    <row r="71" spans="1:6" ht="46.8" x14ac:dyDescent="0.3">
      <c r="A71" s="46" t="s">
        <v>151</v>
      </c>
      <c r="B71" s="53">
        <v>1016587.9</v>
      </c>
      <c r="C71" s="73">
        <f>SUM(C72:C75)</f>
        <v>1175068.6100000001</v>
      </c>
      <c r="D71" s="64">
        <v>1171065.9099999999</v>
      </c>
      <c r="E71" s="38">
        <f t="shared" si="5"/>
        <v>99.659364571061076</v>
      </c>
      <c r="F71" s="38">
        <f t="shared" si="6"/>
        <v>115.19573565650347</v>
      </c>
    </row>
    <row r="72" spans="1:6" ht="93.6" x14ac:dyDescent="0.3">
      <c r="A72" s="47" t="s">
        <v>150</v>
      </c>
      <c r="B72" s="22">
        <v>452956.31</v>
      </c>
      <c r="C72" s="67">
        <v>538218.69999999995</v>
      </c>
      <c r="D72" s="64">
        <v>533049.46</v>
      </c>
      <c r="E72" s="38">
        <f t="shared" si="5"/>
        <v>99.03956514331442</v>
      </c>
      <c r="F72" s="38">
        <f t="shared" si="6"/>
        <v>117.682312450841</v>
      </c>
    </row>
    <row r="73" spans="1:6" ht="124.8" x14ac:dyDescent="0.3">
      <c r="A73" s="48" t="s">
        <v>97</v>
      </c>
      <c r="B73" s="22">
        <v>4362.2700000000004</v>
      </c>
      <c r="C73" s="67">
        <v>3657.22</v>
      </c>
      <c r="D73" s="65">
        <v>3918.05</v>
      </c>
      <c r="E73" s="38">
        <f t="shared" si="5"/>
        <v>107.13191987356518</v>
      </c>
      <c r="F73" s="38">
        <f t="shared" si="6"/>
        <v>89.816769709348563</v>
      </c>
    </row>
    <row r="74" spans="1:6" ht="109.2" x14ac:dyDescent="0.3">
      <c r="A74" s="48" t="s">
        <v>98</v>
      </c>
      <c r="B74" s="22">
        <v>660687.56000000006</v>
      </c>
      <c r="C74" s="67">
        <v>709744.37</v>
      </c>
      <c r="D74" s="65">
        <v>712155.95</v>
      </c>
      <c r="E74" s="38">
        <f t="shared" si="5"/>
        <v>100.33978149062317</v>
      </c>
      <c r="F74" s="38">
        <f t="shared" si="6"/>
        <v>107.79012548684888</v>
      </c>
    </row>
    <row r="75" spans="1:6" ht="93.6" x14ac:dyDescent="0.3">
      <c r="A75" s="47" t="s">
        <v>149</v>
      </c>
      <c r="B75" s="22">
        <v>-101487.92</v>
      </c>
      <c r="C75" s="67">
        <v>-76551.679999999993</v>
      </c>
      <c r="D75" s="64">
        <v>-78057.55</v>
      </c>
      <c r="E75" s="38">
        <f t="shared" si="5"/>
        <v>101.96712861167778</v>
      </c>
      <c r="F75" s="38">
        <f t="shared" si="6"/>
        <v>76.913143948560574</v>
      </c>
    </row>
    <row r="76" spans="1:6" ht="31.2" x14ac:dyDescent="0.3">
      <c r="A76" s="49" t="s">
        <v>99</v>
      </c>
      <c r="B76" s="22"/>
      <c r="C76" s="74">
        <f>C77</f>
        <v>5000</v>
      </c>
      <c r="D76" s="65">
        <v>5000</v>
      </c>
      <c r="E76" s="38">
        <f t="shared" si="5"/>
        <v>100</v>
      </c>
      <c r="F76" s="38"/>
    </row>
    <row r="77" spans="1:6" ht="31.2" x14ac:dyDescent="0.3">
      <c r="A77" s="49" t="s">
        <v>100</v>
      </c>
      <c r="B77" s="22"/>
      <c r="C77" s="74">
        <v>5000</v>
      </c>
      <c r="D77" s="65">
        <v>5000</v>
      </c>
      <c r="E77" s="38">
        <f t="shared" si="5"/>
        <v>100</v>
      </c>
      <c r="F77" s="38"/>
    </row>
    <row r="78" spans="1:6" ht="19.8" customHeight="1" x14ac:dyDescent="0.3">
      <c r="A78" s="50" t="s">
        <v>101</v>
      </c>
      <c r="B78" s="22">
        <v>1937737.52</v>
      </c>
      <c r="C78" s="74">
        <f t="shared" ref="C78" si="7">C80+C81</f>
        <v>3080000</v>
      </c>
      <c r="D78" s="65">
        <v>3223295.59</v>
      </c>
      <c r="E78" s="38">
        <f t="shared" si="5"/>
        <v>104.65245422077922</v>
      </c>
      <c r="F78" s="38">
        <f t="shared" si="6"/>
        <v>166.34325117469984</v>
      </c>
    </row>
    <row r="79" spans="1:6" ht="31.2" x14ac:dyDescent="0.3">
      <c r="A79" s="42" t="s">
        <v>103</v>
      </c>
      <c r="B79" s="22">
        <v>487970.61</v>
      </c>
      <c r="C79" s="67">
        <f>C80</f>
        <v>800000</v>
      </c>
      <c r="D79" s="65">
        <v>850496.92</v>
      </c>
      <c r="E79" s="38">
        <f t="shared" si="5"/>
        <v>106.31211499999999</v>
      </c>
      <c r="F79" s="38">
        <f t="shared" si="6"/>
        <v>174.29265258413821</v>
      </c>
    </row>
    <row r="80" spans="1:6" ht="62.4" x14ac:dyDescent="0.3">
      <c r="A80" s="42" t="s">
        <v>148</v>
      </c>
      <c r="B80" s="22">
        <v>487970.61</v>
      </c>
      <c r="C80" s="67">
        <v>800000</v>
      </c>
      <c r="D80" s="65">
        <v>850496.92</v>
      </c>
      <c r="E80" s="38">
        <f t="shared" si="5"/>
        <v>106.31211499999999</v>
      </c>
      <c r="F80" s="38">
        <f t="shared" si="6"/>
        <v>174.29265258413821</v>
      </c>
    </row>
    <row r="81" spans="1:6" ht="15.6" x14ac:dyDescent="0.3">
      <c r="A81" s="42" t="s">
        <v>102</v>
      </c>
      <c r="B81" s="22">
        <v>1449766.91</v>
      </c>
      <c r="C81" s="67">
        <f>SUM(C82+C84)</f>
        <v>2280000</v>
      </c>
      <c r="D81" s="65">
        <v>2372798.67</v>
      </c>
      <c r="E81" s="38">
        <f t="shared" si="5"/>
        <v>104.07011710526315</v>
      </c>
      <c r="F81" s="38">
        <f t="shared" si="6"/>
        <v>163.66759743468003</v>
      </c>
    </row>
    <row r="82" spans="1:6" ht="31.2" x14ac:dyDescent="0.3">
      <c r="A82" s="42" t="s">
        <v>147</v>
      </c>
      <c r="B82" s="22">
        <v>558822.44999999995</v>
      </c>
      <c r="C82" s="67">
        <f>C83</f>
        <v>580000</v>
      </c>
      <c r="D82" s="65">
        <v>514773.32</v>
      </c>
      <c r="E82" s="38">
        <f t="shared" si="5"/>
        <v>88.754020689655178</v>
      </c>
      <c r="F82" s="38">
        <f t="shared" si="6"/>
        <v>92.117508879609261</v>
      </c>
    </row>
    <row r="83" spans="1:6" ht="46.8" x14ac:dyDescent="0.3">
      <c r="A83" s="42" t="s">
        <v>104</v>
      </c>
      <c r="B83" s="22">
        <v>558822.44999999995</v>
      </c>
      <c r="C83" s="67">
        <v>580000</v>
      </c>
      <c r="D83" s="65">
        <v>514773.32</v>
      </c>
      <c r="E83" s="38">
        <f t="shared" si="5"/>
        <v>88.754020689655178</v>
      </c>
      <c r="F83" s="38">
        <f t="shared" si="6"/>
        <v>92.117508879609261</v>
      </c>
    </row>
    <row r="84" spans="1:6" ht="31.2" x14ac:dyDescent="0.3">
      <c r="A84" s="42" t="s">
        <v>146</v>
      </c>
      <c r="B84" s="22">
        <v>890944.46</v>
      </c>
      <c r="C84" s="67">
        <f>C85</f>
        <v>1700000</v>
      </c>
      <c r="D84" s="65">
        <v>1858025.35</v>
      </c>
      <c r="E84" s="38">
        <f t="shared" si="5"/>
        <v>109.29560882352942</v>
      </c>
      <c r="F84" s="38">
        <f t="shared" si="6"/>
        <v>208.54558655654026</v>
      </c>
    </row>
    <row r="85" spans="1:6" ht="46.8" x14ac:dyDescent="0.3">
      <c r="A85" s="42" t="s">
        <v>105</v>
      </c>
      <c r="B85" s="22">
        <v>890944.46</v>
      </c>
      <c r="C85" s="67">
        <v>1700000</v>
      </c>
      <c r="D85" s="65">
        <v>1858025.35</v>
      </c>
      <c r="E85" s="38">
        <f t="shared" si="5"/>
        <v>109.29560882352942</v>
      </c>
      <c r="F85" s="38">
        <f t="shared" si="6"/>
        <v>208.54558655654026</v>
      </c>
    </row>
    <row r="86" spans="1:6" ht="62.4" x14ac:dyDescent="0.3">
      <c r="A86" s="42" t="s">
        <v>118</v>
      </c>
      <c r="B86" s="22">
        <v>890077.5</v>
      </c>
      <c r="C86" s="67">
        <f>C87+C90</f>
        <v>959271.16</v>
      </c>
      <c r="D86" s="65">
        <v>891930.31</v>
      </c>
      <c r="E86" s="38">
        <f t="shared" si="5"/>
        <v>92.979998481347025</v>
      </c>
      <c r="F86" s="38">
        <f t="shared" si="6"/>
        <v>100.20816277234286</v>
      </c>
    </row>
    <row r="87" spans="1:6" ht="109.2" x14ac:dyDescent="0.3">
      <c r="A87" s="42" t="s">
        <v>145</v>
      </c>
      <c r="B87" s="22">
        <f>B88+B89</f>
        <v>787539.54</v>
      </c>
      <c r="C87" s="67">
        <v>839271.16</v>
      </c>
      <c r="D87" s="65">
        <f>D88+D89</f>
        <v>803449.2</v>
      </c>
      <c r="E87" s="38">
        <f t="shared" si="5"/>
        <v>95.73177755804214</v>
      </c>
      <c r="F87" s="38">
        <f t="shared" si="6"/>
        <v>102.02017285379728</v>
      </c>
    </row>
    <row r="88" spans="1:6" ht="109.2" x14ac:dyDescent="0.3">
      <c r="A88" s="42" t="s">
        <v>106</v>
      </c>
      <c r="B88" s="22">
        <v>587379.34</v>
      </c>
      <c r="C88" s="67">
        <v>500000</v>
      </c>
      <c r="D88" s="65">
        <v>538293.93999999994</v>
      </c>
      <c r="E88" s="38">
        <f t="shared" si="5"/>
        <v>107.65878799999999</v>
      </c>
      <c r="F88" s="38">
        <f t="shared" si="6"/>
        <v>91.643322014015666</v>
      </c>
    </row>
    <row r="89" spans="1:6" ht="93.6" x14ac:dyDescent="0.3">
      <c r="A89" s="42" t="s">
        <v>107</v>
      </c>
      <c r="B89" s="22">
        <v>200160.2</v>
      </c>
      <c r="C89" s="67">
        <v>339271.16</v>
      </c>
      <c r="D89" s="65">
        <v>265155.26</v>
      </c>
      <c r="E89" s="38">
        <f t="shared" si="5"/>
        <v>78.154376575951829</v>
      </c>
      <c r="F89" s="38">
        <f t="shared" si="6"/>
        <v>132.4715203122299</v>
      </c>
    </row>
    <row r="90" spans="1:6" ht="110.4" customHeight="1" x14ac:dyDescent="0.3">
      <c r="A90" s="42" t="s">
        <v>108</v>
      </c>
      <c r="B90" s="22">
        <v>102537.96</v>
      </c>
      <c r="C90" s="67">
        <f>C91</f>
        <v>120000</v>
      </c>
      <c r="D90" s="65">
        <v>88481.11</v>
      </c>
      <c r="E90" s="38">
        <f t="shared" si="5"/>
        <v>73.734258333333329</v>
      </c>
      <c r="F90" s="38">
        <f t="shared" si="6"/>
        <v>86.291076982612097</v>
      </c>
    </row>
    <row r="91" spans="1:6" ht="93.6" x14ac:dyDescent="0.3">
      <c r="A91" s="42" t="s">
        <v>109</v>
      </c>
      <c r="B91" s="22">
        <v>102537.96</v>
      </c>
      <c r="C91" s="75">
        <v>120000</v>
      </c>
      <c r="D91" s="65">
        <v>88481.11</v>
      </c>
      <c r="E91" s="38">
        <f t="shared" si="5"/>
        <v>73.734258333333329</v>
      </c>
      <c r="F91" s="38">
        <f t="shared" si="6"/>
        <v>86.291076982612097</v>
      </c>
    </row>
    <row r="92" spans="1:6" ht="46.8" x14ac:dyDescent="0.3">
      <c r="A92" s="13" t="s">
        <v>120</v>
      </c>
      <c r="B92" s="22">
        <v>469848.65</v>
      </c>
      <c r="C92" s="67">
        <f>C93+C95</f>
        <v>426714.58</v>
      </c>
      <c r="D92" s="66" t="s">
        <v>121</v>
      </c>
      <c r="E92" s="38">
        <f t="shared" si="5"/>
        <v>100.52121959366845</v>
      </c>
      <c r="F92" s="38">
        <f t="shared" si="6"/>
        <v>91.292951464264078</v>
      </c>
    </row>
    <row r="93" spans="1:6" ht="31.2" x14ac:dyDescent="0.3">
      <c r="A93" s="13" t="s">
        <v>144</v>
      </c>
      <c r="B93" s="22">
        <v>441480.75</v>
      </c>
      <c r="C93" s="67">
        <f>C94</f>
        <v>411425.56</v>
      </c>
      <c r="D93" s="66" t="s">
        <v>122</v>
      </c>
      <c r="E93" s="38">
        <f t="shared" si="5"/>
        <v>100.54058867903102</v>
      </c>
      <c r="F93" s="38">
        <f t="shared" si="6"/>
        <v>93.695972021430151</v>
      </c>
    </row>
    <row r="94" spans="1:6" ht="46.8" x14ac:dyDescent="0.3">
      <c r="A94" s="13" t="s">
        <v>143</v>
      </c>
      <c r="B94" s="22">
        <v>441480.75</v>
      </c>
      <c r="C94" s="71">
        <v>411425.56</v>
      </c>
      <c r="D94" s="66" t="s">
        <v>122</v>
      </c>
      <c r="E94" s="38">
        <f t="shared" si="5"/>
        <v>100.54058867903102</v>
      </c>
      <c r="F94" s="38">
        <f t="shared" si="6"/>
        <v>93.695972021430151</v>
      </c>
    </row>
    <row r="95" spans="1:6" ht="31.2" x14ac:dyDescent="0.3">
      <c r="A95" s="13" t="s">
        <v>142</v>
      </c>
      <c r="B95" s="4" t="s">
        <v>123</v>
      </c>
      <c r="C95" s="71">
        <f>C96</f>
        <v>15289.02</v>
      </c>
      <c r="D95" s="64">
        <v>15289.02</v>
      </c>
      <c r="E95" s="38">
        <f t="shared" si="5"/>
        <v>100</v>
      </c>
      <c r="F95" s="38">
        <f t="shared" si="6"/>
        <v>830.80308867720498</v>
      </c>
    </row>
    <row r="96" spans="1:6" ht="31.2" x14ac:dyDescent="0.3">
      <c r="A96" s="13" t="s">
        <v>110</v>
      </c>
      <c r="B96" s="4" t="s">
        <v>123</v>
      </c>
      <c r="C96" s="71">
        <v>15289.02</v>
      </c>
      <c r="D96" s="64">
        <v>15289.02</v>
      </c>
      <c r="E96" s="38">
        <f t="shared" si="5"/>
        <v>100</v>
      </c>
      <c r="F96" s="38">
        <f t="shared" si="6"/>
        <v>830.80308867720498</v>
      </c>
    </row>
    <row r="97" spans="1:6" ht="46.8" x14ac:dyDescent="0.3">
      <c r="A97" s="42" t="s">
        <v>119</v>
      </c>
      <c r="B97" s="4">
        <v>571625.49</v>
      </c>
      <c r="C97" s="67">
        <f t="shared" ref="C97" si="8">C98</f>
        <v>147500</v>
      </c>
      <c r="D97" s="64">
        <v>157806.79</v>
      </c>
      <c r="E97" s="38">
        <f t="shared" si="5"/>
        <v>106.98765423728813</v>
      </c>
      <c r="F97" s="38">
        <f t="shared" si="6"/>
        <v>27.60667478281978</v>
      </c>
    </row>
    <row r="98" spans="1:6" ht="62.4" x14ac:dyDescent="0.3">
      <c r="A98" s="42" t="s">
        <v>141</v>
      </c>
      <c r="B98" s="4">
        <v>571625.49</v>
      </c>
      <c r="C98" s="67">
        <f>90000+57500</f>
        <v>147500</v>
      </c>
      <c r="D98" s="64">
        <v>157806.79</v>
      </c>
      <c r="E98" s="38">
        <f t="shared" si="5"/>
        <v>106.98765423728813</v>
      </c>
      <c r="F98" s="38">
        <f t="shared" si="6"/>
        <v>27.60667478281978</v>
      </c>
    </row>
    <row r="99" spans="1:6" ht="31.2" x14ac:dyDescent="0.3">
      <c r="A99" s="42" t="s">
        <v>111</v>
      </c>
      <c r="B99" s="4"/>
      <c r="C99" s="67">
        <f>C100</f>
        <v>5100</v>
      </c>
      <c r="D99" s="64">
        <v>5094.75</v>
      </c>
      <c r="E99" s="38">
        <f t="shared" si="5"/>
        <v>99.89705882352942</v>
      </c>
      <c r="F99" s="38"/>
    </row>
    <row r="100" spans="1:6" ht="48" customHeight="1" x14ac:dyDescent="0.3">
      <c r="A100" s="48" t="s">
        <v>112</v>
      </c>
      <c r="B100" s="4"/>
      <c r="C100" s="67">
        <v>5100</v>
      </c>
      <c r="D100" s="64">
        <v>5094.75</v>
      </c>
      <c r="E100" s="38">
        <f t="shared" si="5"/>
        <v>99.89705882352942</v>
      </c>
      <c r="F100" s="38"/>
    </row>
    <row r="101" spans="1:6" ht="31.2" x14ac:dyDescent="0.3">
      <c r="A101" s="42" t="s">
        <v>113</v>
      </c>
      <c r="B101" s="4">
        <v>22963346.940000001</v>
      </c>
      <c r="C101" s="67">
        <f>C102+C105+C111+C116+C114</f>
        <v>133180425.92</v>
      </c>
      <c r="D101" s="64">
        <v>132192444.22</v>
      </c>
      <c r="E101" s="38">
        <f t="shared" si="5"/>
        <v>99.258162982153635</v>
      </c>
      <c r="F101" s="38">
        <f t="shared" si="6"/>
        <v>575.66714715150317</v>
      </c>
    </row>
    <row r="102" spans="1:6" ht="31.2" x14ac:dyDescent="0.3">
      <c r="A102" s="42" t="s">
        <v>114</v>
      </c>
      <c r="B102" s="4">
        <f>B103+B104</f>
        <v>6007310</v>
      </c>
      <c r="C102" s="67">
        <f>C103+C104</f>
        <v>6477390</v>
      </c>
      <c r="D102" s="64">
        <v>5195800</v>
      </c>
      <c r="E102" s="38">
        <f t="shared" si="5"/>
        <v>80.214407346168741</v>
      </c>
      <c r="F102" s="38">
        <f t="shared" si="6"/>
        <v>86.491291443258305</v>
      </c>
    </row>
    <row r="103" spans="1:6" ht="46.8" x14ac:dyDescent="0.3">
      <c r="A103" s="43" t="s">
        <v>140</v>
      </c>
      <c r="B103" s="4">
        <v>4993200</v>
      </c>
      <c r="C103" s="67">
        <v>5195800</v>
      </c>
      <c r="D103" s="64">
        <v>5195800</v>
      </c>
      <c r="E103" s="38">
        <f t="shared" si="5"/>
        <v>100</v>
      </c>
      <c r="F103" s="38">
        <f t="shared" si="6"/>
        <v>104.05751822478571</v>
      </c>
    </row>
    <row r="104" spans="1:6" ht="46.8" x14ac:dyDescent="0.3">
      <c r="A104" s="43" t="s">
        <v>139</v>
      </c>
      <c r="B104" s="4">
        <v>1014110</v>
      </c>
      <c r="C104" s="72">
        <v>1281590</v>
      </c>
      <c r="D104" s="64">
        <v>1281590</v>
      </c>
      <c r="E104" s="38">
        <f t="shared" si="5"/>
        <v>100</v>
      </c>
      <c r="F104" s="38">
        <f t="shared" si="6"/>
        <v>126.37583694076579</v>
      </c>
    </row>
    <row r="105" spans="1:6" ht="46.8" x14ac:dyDescent="0.3">
      <c r="A105" s="43" t="s">
        <v>138</v>
      </c>
      <c r="B105" s="4">
        <f>SUM(B106:B110)</f>
        <v>16526535.609999999</v>
      </c>
      <c r="C105" s="69">
        <f>SUM(C106:C110)</f>
        <v>127986655.56</v>
      </c>
      <c r="D105" s="64">
        <v>126998673.86</v>
      </c>
      <c r="E105" s="38">
        <f t="shared" si="5"/>
        <v>99.228058819353365</v>
      </c>
      <c r="F105" s="38">
        <f t="shared" si="6"/>
        <v>768.45309178503624</v>
      </c>
    </row>
    <row r="106" spans="1:6" ht="109.2" x14ac:dyDescent="0.3">
      <c r="A106" s="13" t="s">
        <v>137</v>
      </c>
      <c r="B106" s="4">
        <v>11610165.869999999</v>
      </c>
      <c r="C106" s="70">
        <v>27124829.559999999</v>
      </c>
      <c r="D106" s="64">
        <v>26222971.760000002</v>
      </c>
      <c r="E106" s="38">
        <f t="shared" si="5"/>
        <v>96.675157725857446</v>
      </c>
      <c r="F106" s="38">
        <f t="shared" si="6"/>
        <v>225.86216298389544</v>
      </c>
    </row>
    <row r="107" spans="1:6" ht="46.8" x14ac:dyDescent="0.3">
      <c r="A107" s="51" t="s">
        <v>125</v>
      </c>
      <c r="B107" s="4">
        <v>1004524.94</v>
      </c>
      <c r="C107" s="57"/>
      <c r="D107" s="64"/>
      <c r="E107" s="38"/>
      <c r="F107" s="38">
        <f t="shared" si="6"/>
        <v>0</v>
      </c>
    </row>
    <row r="108" spans="1:6" ht="46.8" x14ac:dyDescent="0.3">
      <c r="A108" s="40" t="s">
        <v>126</v>
      </c>
      <c r="B108" s="4"/>
      <c r="C108" s="56">
        <v>93300000</v>
      </c>
      <c r="D108" s="64">
        <v>93245868.120000005</v>
      </c>
      <c r="E108" s="38">
        <f t="shared" si="5"/>
        <v>99.941980836012874</v>
      </c>
      <c r="F108" s="38"/>
    </row>
    <row r="109" spans="1:6" ht="46.8" x14ac:dyDescent="0.3">
      <c r="A109" s="40" t="s">
        <v>136</v>
      </c>
      <c r="B109" s="54">
        <v>1840</v>
      </c>
      <c r="C109" s="41">
        <v>1568</v>
      </c>
      <c r="D109" s="64">
        <v>1568</v>
      </c>
      <c r="E109" s="38">
        <f t="shared" si="5"/>
        <v>100</v>
      </c>
      <c r="F109" s="38">
        <f t="shared" si="6"/>
        <v>85.217391304347828</v>
      </c>
    </row>
    <row r="110" spans="1:6" ht="31.2" customHeight="1" x14ac:dyDescent="0.3">
      <c r="A110" s="42" t="s">
        <v>124</v>
      </c>
      <c r="B110" s="4">
        <f>306112.8+3603892</f>
        <v>3910004.8</v>
      </c>
      <c r="C110" s="58">
        <f>283100+7277158</f>
        <v>7560258</v>
      </c>
      <c r="D110" s="64">
        <v>7528265.9800000004</v>
      </c>
      <c r="E110" s="38">
        <f t="shared" si="5"/>
        <v>99.576839573464298</v>
      </c>
      <c r="F110" s="38">
        <f t="shared" si="6"/>
        <v>192.53853550256511</v>
      </c>
    </row>
    <row r="111" spans="1:6" ht="31.2" x14ac:dyDescent="0.3">
      <c r="A111" s="43" t="s">
        <v>115</v>
      </c>
      <c r="B111" s="4"/>
      <c r="C111" s="59">
        <f>C112+C113</f>
        <v>201701</v>
      </c>
      <c r="D111" s="64">
        <v>201701</v>
      </c>
      <c r="E111" s="38">
        <f t="shared" si="5"/>
        <v>100</v>
      </c>
      <c r="F111" s="38"/>
    </row>
    <row r="112" spans="1:6" ht="62.4" x14ac:dyDescent="0.3">
      <c r="A112" s="44" t="s">
        <v>135</v>
      </c>
      <c r="B112" s="4">
        <v>182118</v>
      </c>
      <c r="C112" s="60">
        <v>200550</v>
      </c>
      <c r="D112" s="64">
        <v>200550</v>
      </c>
      <c r="E112" s="38">
        <f t="shared" si="5"/>
        <v>100</v>
      </c>
      <c r="F112" s="38">
        <f t="shared" si="6"/>
        <v>110.12091061839027</v>
      </c>
    </row>
    <row r="113" spans="1:6" ht="78" x14ac:dyDescent="0.3">
      <c r="A113" s="44" t="s">
        <v>134</v>
      </c>
      <c r="B113" s="4">
        <v>10258</v>
      </c>
      <c r="C113" s="59">
        <v>1151</v>
      </c>
      <c r="D113" s="64">
        <v>1151</v>
      </c>
      <c r="E113" s="38">
        <f t="shared" si="5"/>
        <v>100</v>
      </c>
      <c r="F113" s="38">
        <f t="shared" si="6"/>
        <v>11.220510820822772</v>
      </c>
    </row>
    <row r="114" spans="1:6" ht="31.2" x14ac:dyDescent="0.3">
      <c r="A114" s="13" t="s">
        <v>133</v>
      </c>
      <c r="B114" s="55">
        <v>283000</v>
      </c>
      <c r="C114" s="61">
        <f>C115</f>
        <v>115000</v>
      </c>
      <c r="D114" s="64">
        <v>115000</v>
      </c>
      <c r="E114" s="38">
        <f t="shared" si="5"/>
        <v>100</v>
      </c>
      <c r="F114" s="38">
        <f t="shared" si="6"/>
        <v>40.636042402826853</v>
      </c>
    </row>
    <row r="115" spans="1:6" ht="31.2" x14ac:dyDescent="0.3">
      <c r="A115" s="44" t="s">
        <v>116</v>
      </c>
      <c r="B115" s="55">
        <v>283000</v>
      </c>
      <c r="C115" s="61">
        <f>90000+25000</f>
        <v>115000</v>
      </c>
      <c r="D115" s="64">
        <v>115000</v>
      </c>
      <c r="E115" s="38">
        <f t="shared" si="5"/>
        <v>100</v>
      </c>
      <c r="F115" s="38">
        <f t="shared" si="6"/>
        <v>40.636042402826853</v>
      </c>
    </row>
    <row r="116" spans="1:6" ht="62.4" x14ac:dyDescent="0.3">
      <c r="A116" s="44" t="s">
        <v>117</v>
      </c>
      <c r="B116" s="55">
        <v>-45874.67</v>
      </c>
      <c r="C116" s="62">
        <f>SUM(C117:C117)</f>
        <v>-1600320.64</v>
      </c>
      <c r="D116" s="64">
        <v>-1600320.64</v>
      </c>
      <c r="E116" s="38">
        <f t="shared" si="5"/>
        <v>100</v>
      </c>
      <c r="F116" s="38">
        <f t="shared" si="6"/>
        <v>3488.4624565146737</v>
      </c>
    </row>
    <row r="117" spans="1:6" ht="62.4" x14ac:dyDescent="0.3">
      <c r="A117" s="44" t="s">
        <v>127</v>
      </c>
      <c r="B117" s="55">
        <v>-45874.67</v>
      </c>
      <c r="C117" s="62">
        <v>-1600320.64</v>
      </c>
      <c r="D117" s="64">
        <v>-1600320.64</v>
      </c>
      <c r="E117" s="38">
        <f t="shared" si="5"/>
        <v>100</v>
      </c>
      <c r="F117" s="38">
        <f t="shared" si="6"/>
        <v>3488.4624565146737</v>
      </c>
    </row>
    <row r="118" spans="1:6" ht="15.6" x14ac:dyDescent="0.3">
      <c r="A118" s="2" t="s">
        <v>92</v>
      </c>
      <c r="B118" s="8">
        <v>48486110.390000001</v>
      </c>
      <c r="C118" s="63">
        <f>C64+C101</f>
        <v>160629080.27000001</v>
      </c>
      <c r="D118" s="64">
        <v>160716318.25999999</v>
      </c>
      <c r="E118" s="38">
        <f t="shared" si="5"/>
        <v>100.05431020949216</v>
      </c>
      <c r="F118" s="38">
        <f t="shared" si="6"/>
        <v>331.46877934169549</v>
      </c>
    </row>
    <row r="121" spans="1:6" ht="39" customHeight="1" x14ac:dyDescent="0.25">
      <c r="A121" s="80" t="s">
        <v>132</v>
      </c>
      <c r="B121" s="81"/>
      <c r="C121" s="81"/>
      <c r="D121" s="81"/>
      <c r="E121" s="81"/>
      <c r="F121" s="81"/>
    </row>
    <row r="122" spans="1:6" ht="17.399999999999999" x14ac:dyDescent="0.25">
      <c r="A122" s="76"/>
    </row>
    <row r="123" spans="1:6" ht="13.8" x14ac:dyDescent="0.25">
      <c r="A123" s="77"/>
    </row>
    <row r="124" spans="1:6" ht="41.4" customHeight="1" x14ac:dyDescent="0.25">
      <c r="A124" s="82" t="s">
        <v>89</v>
      </c>
      <c r="B124" s="79" t="s">
        <v>21</v>
      </c>
      <c r="C124" s="79" t="s">
        <v>86</v>
      </c>
      <c r="D124" s="83" t="s">
        <v>23</v>
      </c>
      <c r="E124" s="79" t="s">
        <v>90</v>
      </c>
      <c r="F124" s="79" t="s">
        <v>128</v>
      </c>
    </row>
    <row r="125" spans="1:6" x14ac:dyDescent="0.25">
      <c r="A125" s="82"/>
      <c r="B125" s="79"/>
      <c r="C125" s="79"/>
      <c r="D125" s="83"/>
      <c r="E125" s="79"/>
      <c r="F125" s="79"/>
    </row>
    <row r="126" spans="1:6" ht="41.4" x14ac:dyDescent="0.25">
      <c r="A126" s="78" t="s">
        <v>129</v>
      </c>
      <c r="B126" s="27">
        <v>0</v>
      </c>
      <c r="C126" s="27">
        <v>0</v>
      </c>
      <c r="D126" s="28">
        <v>0</v>
      </c>
      <c r="E126" s="27">
        <v>0</v>
      </c>
      <c r="F126" s="27">
        <v>0</v>
      </c>
    </row>
    <row r="127" spans="1:6" ht="27.6" x14ac:dyDescent="0.25">
      <c r="A127" s="78" t="s">
        <v>130</v>
      </c>
      <c r="B127" s="27">
        <v>0</v>
      </c>
      <c r="C127" s="27">
        <v>0</v>
      </c>
      <c r="D127" s="28">
        <v>0</v>
      </c>
      <c r="E127" s="27">
        <v>0</v>
      </c>
      <c r="F127" s="27">
        <v>0</v>
      </c>
    </row>
    <row r="128" spans="1:6" ht="27.6" x14ac:dyDescent="0.25">
      <c r="A128" s="78" t="s">
        <v>131</v>
      </c>
      <c r="B128" s="27">
        <v>0</v>
      </c>
      <c r="C128" s="27">
        <v>0</v>
      </c>
      <c r="D128" s="28">
        <v>0</v>
      </c>
      <c r="E128" s="27">
        <v>0</v>
      </c>
      <c r="F128" s="27">
        <v>0</v>
      </c>
    </row>
  </sheetData>
  <mergeCells count="19">
    <mergeCell ref="C1:F1"/>
    <mergeCell ref="A2:F2"/>
    <mergeCell ref="A4:F4"/>
    <mergeCell ref="A3:F3"/>
    <mergeCell ref="A27:F27"/>
    <mergeCell ref="A60:G60"/>
    <mergeCell ref="A62:A63"/>
    <mergeCell ref="B62:B63"/>
    <mergeCell ref="C62:C63"/>
    <mergeCell ref="D62:D63"/>
    <mergeCell ref="E62:E63"/>
    <mergeCell ref="F62:F63"/>
    <mergeCell ref="F124:F125"/>
    <mergeCell ref="A121:F121"/>
    <mergeCell ref="A124:A125"/>
    <mergeCell ref="B124:B125"/>
    <mergeCell ref="C124:C125"/>
    <mergeCell ref="D124:D125"/>
    <mergeCell ref="E124:E125"/>
  </mergeCells>
  <pageMargins left="0.78740157480314965" right="0.39370078740157483" top="0.39370078740157483" bottom="0.39370078740157483" header="0" footer="0"/>
  <pageSetup paperSize="9" fitToHeight="0" orientation="landscape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декабрь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Владелец</cp:lastModifiedBy>
  <cp:lastPrinted>2020-03-16T09:03:20Z</cp:lastPrinted>
  <dcterms:created xsi:type="dcterms:W3CDTF">1996-10-08T23:32:33Z</dcterms:created>
  <dcterms:modified xsi:type="dcterms:W3CDTF">2020-03-16T13:56:43Z</dcterms:modified>
</cp:coreProperties>
</file>